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dia.giraldo\Desktop\CALIDAD 2022\1.PAM 2022\"/>
    </mc:Choice>
  </mc:AlternateContent>
  <bookViews>
    <workbookView xWindow="0" yWindow="0" windowWidth="21330" windowHeight="9060"/>
  </bookViews>
  <sheets>
    <sheet name="SGTO PAM III Trimestre 2022" sheetId="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 i="6" l="1"/>
  <c r="W22" i="6"/>
  <c r="W44" i="6"/>
  <c r="AH42" i="6"/>
  <c r="W42" i="6"/>
  <c r="W43" i="6"/>
  <c r="S28" i="6" l="1"/>
  <c r="W28" i="6" s="1"/>
  <c r="AH39" i="6" l="1"/>
  <c r="W39" i="6"/>
  <c r="S39" i="6"/>
  <c r="Q39" i="6"/>
  <c r="O39" i="6"/>
  <c r="AH47" i="6" l="1"/>
  <c r="W49" i="6"/>
  <c r="U49" i="6"/>
  <c r="Q49" i="6"/>
  <c r="O49" i="6"/>
  <c r="W48" i="6"/>
  <c r="U48" i="6"/>
  <c r="Q48" i="6"/>
  <c r="O48" i="6"/>
  <c r="AH17" i="6"/>
  <c r="AH13" i="6"/>
  <c r="Q45" i="6" l="1"/>
  <c r="S36" i="6" l="1"/>
  <c r="S53" i="6" l="1"/>
  <c r="U53" i="6"/>
  <c r="Q53" i="6"/>
  <c r="O53" i="6"/>
  <c r="W53" i="6" l="1"/>
  <c r="AH12" i="6"/>
  <c r="AH10" i="6"/>
  <c r="AH9" i="6"/>
  <c r="AG9" i="6"/>
  <c r="S34" i="6" l="1"/>
  <c r="S35" i="6"/>
  <c r="S32" i="6" l="1"/>
  <c r="AH31" i="6"/>
  <c r="S33" i="6" l="1"/>
  <c r="S31" i="6"/>
  <c r="S11" i="6" l="1"/>
  <c r="S12" i="6"/>
  <c r="S44" i="6"/>
  <c r="S43" i="6"/>
  <c r="S42" i="6"/>
  <c r="S51" i="6" l="1"/>
  <c r="S41" i="6" l="1"/>
  <c r="S40" i="6"/>
  <c r="S23" i="6" l="1"/>
  <c r="S22" i="6"/>
  <c r="S21" i="6"/>
  <c r="S18" i="6" l="1"/>
  <c r="Q43" i="6" l="1"/>
  <c r="Q44" i="6"/>
  <c r="U17" i="6" l="1"/>
  <c r="U16" i="6"/>
  <c r="W40" i="6"/>
  <c r="U40" i="6"/>
  <c r="O38" i="6"/>
  <c r="W38" i="6" s="1"/>
  <c r="U38" i="6"/>
  <c r="S13" i="6" l="1"/>
  <c r="Q13" i="6"/>
  <c r="O13" i="6"/>
  <c r="W13" i="6" s="1"/>
  <c r="Q24" i="6" l="1"/>
  <c r="Q23" i="6"/>
  <c r="Q22" i="6"/>
  <c r="Q21" i="6"/>
  <c r="Q42" i="6" l="1"/>
  <c r="Q36" i="6" l="1"/>
  <c r="Q31" i="6" l="1"/>
  <c r="Q33" i="6"/>
  <c r="O33" i="6"/>
  <c r="W33" i="6" s="1"/>
  <c r="Q32" i="6"/>
  <c r="O32" i="6"/>
  <c r="Q35" i="6"/>
  <c r="W32" i="6" l="1"/>
  <c r="S15" i="6"/>
  <c r="Q15" i="6"/>
  <c r="O15" i="6"/>
  <c r="W15" i="6" l="1"/>
  <c r="O35" i="6"/>
  <c r="W35" i="6" s="1"/>
  <c r="Q34" i="6"/>
  <c r="O34" i="6"/>
  <c r="W34" i="6" s="1"/>
  <c r="AH45" i="6" l="1"/>
  <c r="Q12" i="6" l="1"/>
  <c r="Q11" i="6"/>
  <c r="Q28" i="6"/>
  <c r="Q18" i="6"/>
  <c r="U56" i="6"/>
  <c r="S56" i="6"/>
  <c r="Q56" i="6"/>
  <c r="O56" i="6"/>
  <c r="S55" i="6"/>
  <c r="Q55" i="6"/>
  <c r="O55" i="6"/>
  <c r="S54" i="6"/>
  <c r="Q54" i="6"/>
  <c r="O54" i="6"/>
  <c r="AH52" i="6"/>
  <c r="AG52" i="6"/>
  <c r="U52" i="6"/>
  <c r="Q52" i="6"/>
  <c r="O52" i="6"/>
  <c r="U51" i="6"/>
  <c r="W51" i="6" s="1"/>
  <c r="Q51" i="6"/>
  <c r="O51" i="6"/>
  <c r="U50" i="6"/>
  <c r="W50" i="6" s="1"/>
  <c r="U47" i="6"/>
  <c r="Q47" i="6"/>
  <c r="O47" i="6"/>
  <c r="AH46" i="6"/>
  <c r="AG46" i="6"/>
  <c r="S46" i="6"/>
  <c r="Q46" i="6"/>
  <c r="O46" i="6"/>
  <c r="U45" i="6"/>
  <c r="S45" i="6"/>
  <c r="O45" i="6"/>
  <c r="O44" i="6"/>
  <c r="O43" i="6"/>
  <c r="O42" i="6"/>
  <c r="W41" i="6"/>
  <c r="U41" i="6"/>
  <c r="W37" i="6"/>
  <c r="U37" i="6"/>
  <c r="O36" i="6"/>
  <c r="W36" i="6" s="1"/>
  <c r="AG31" i="6"/>
  <c r="O31" i="6"/>
  <c r="W31" i="6" s="1"/>
  <c r="U30" i="6"/>
  <c r="S30" i="6"/>
  <c r="W30" i="6" s="1"/>
  <c r="U29" i="6"/>
  <c r="S29" i="6"/>
  <c r="AH28" i="6"/>
  <c r="AG28" i="6"/>
  <c r="O28" i="6"/>
  <c r="U27" i="6"/>
  <c r="S27" i="6"/>
  <c r="Q27" i="6"/>
  <c r="O27" i="6"/>
  <c r="U26" i="6"/>
  <c r="S26" i="6"/>
  <c r="Q26" i="6"/>
  <c r="O26" i="6"/>
  <c r="U25" i="6"/>
  <c r="S25" i="6"/>
  <c r="Q25" i="6"/>
  <c r="O25" i="6"/>
  <c r="U24" i="6"/>
  <c r="S24" i="6"/>
  <c r="O24" i="6"/>
  <c r="O23" i="6"/>
  <c r="W23" i="6" s="1"/>
  <c r="O22" i="6"/>
  <c r="O21" i="6"/>
  <c r="U20" i="6"/>
  <c r="S20" i="6"/>
  <c r="Q20" i="6"/>
  <c r="O20" i="6"/>
  <c r="Q19" i="6"/>
  <c r="O19" i="6"/>
  <c r="AH18" i="6"/>
  <c r="O18" i="6"/>
  <c r="S17" i="6"/>
  <c r="Q17" i="6"/>
  <c r="O17" i="6"/>
  <c r="S16" i="6"/>
  <c r="Q16" i="6"/>
  <c r="O16" i="6"/>
  <c r="S14" i="6"/>
  <c r="O14" i="6"/>
  <c r="AG12" i="6"/>
  <c r="O12" i="6"/>
  <c r="W12" i="6" s="1"/>
  <c r="AG11" i="6"/>
  <c r="O11" i="6"/>
  <c r="W11" i="6" s="1"/>
  <c r="AG10" i="6"/>
  <c r="V10" i="6"/>
  <c r="S10" i="6" s="1"/>
  <c r="V9" i="6"/>
  <c r="Q9" i="6" l="1"/>
  <c r="S9" i="6"/>
  <c r="W54" i="6"/>
  <c r="W52" i="6"/>
  <c r="W20" i="6"/>
  <c r="O9" i="6"/>
  <c r="W9" i="6" s="1"/>
  <c r="W19" i="6"/>
  <c r="W47" i="6"/>
  <c r="W24" i="6"/>
  <c r="W55" i="6"/>
  <c r="W14" i="6"/>
  <c r="W56" i="6"/>
  <c r="O10" i="6"/>
  <c r="Q10" i="6"/>
  <c r="W16" i="6"/>
  <c r="W46" i="6"/>
  <c r="W45" i="6"/>
  <c r="W17" i="6"/>
  <c r="W25" i="6"/>
  <c r="W26" i="6"/>
  <c r="W27" i="6"/>
  <c r="W29" i="6"/>
  <c r="W18" i="6"/>
  <c r="W10" i="6" l="1"/>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<sst xmlns="http://schemas.openxmlformats.org/spreadsheetml/2006/main" count="451" uniqueCount="296">
  <si>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</si>
  <si>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</si>
  <si>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</si>
  <si>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</si>
  <si>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</si>
  <si>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</si>
  <si>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</si>
  <si>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</si>
  <si>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</si>
  <si>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</si>
  <si>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</si>
  <si>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</si>
  <si>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</si>
  <si>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</si>
  <si>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</si>
  <si>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</si>
  <si>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</si>
  <si>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</si>
  <si>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RESPONSABLE</t>
  </si>
  <si>
    <t xml:space="preserve">TAREAS REALIZADAS </t>
  </si>
  <si>
    <t>ACCIONES EJECUTADAS</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</si>
  <si>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</si>
  <si>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</si>
  <si>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</si>
  <si>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</si>
  <si>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</si>
  <si>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</si>
  <si>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</si>
  <si>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</si>
  <si>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</si>
  <si>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</si>
  <si>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52.
1.200</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</si>
  <si>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</si>
  <si>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</si>
  <si>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</si>
  <si>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</si>
  <si>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</si>
  <si>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</si>
  <si>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</si>
  <si>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</si>
  <si>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</si>
  <si>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</si>
  <si>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</si>
  <si>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</si>
  <si>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</si>
  <si>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</si>
  <si>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</si>
  <si>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</si>
  <si>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</si>
  <si>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</si>
  <si>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</si>
  <si>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</si>
  <si>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</si>
  <si>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</si>
  <si>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</si>
  <si>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</si>
  <si>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</si>
  <si>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</si>
  <si>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</si>
  <si>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</si>
  <si>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</si>
  <si>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</si>
  <si>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</si>
  <si>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</si>
  <si>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69 establecimientos educativos orientados en el proceso de evaluación de los aprendizajes/100</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</si>
  <si>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</si>
  <si>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</si>
  <si>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69 establecimientos educativos orientados en análisis y uso de de los resultados de las evaluaciones externas/100</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</si>
  <si>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</si>
  <si>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</si>
  <si>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</si>
  <si>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</si>
  <si>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</si>
  <si>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</si>
  <si>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</si>
  <si>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</si>
  <si>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</si>
  <si>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</si>
  <si>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</si>
  <si>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60 EE con ESTRATEGIA BILINGUISMO IMPLEMENTADA/100</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</si>
  <si>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</si>
  <si>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</si>
  <si>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</si>
  <si>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</si>
  <si>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</si>
  <si>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60  E.E CON DIA E DESARROLLADO/100</t>
  </si>
  <si>
    <t>x</t>
  </si>
  <si>
    <t>Acompañar los procesos de divulgación de fechas para  aplicación de pruebas SUPERATÉ CON EL SABER</t>
  </si>
  <si>
    <t>Al año 2023, haber acompañado anualmente a 60 EE, en el proceso de aplicación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</si>
  <si>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</si>
  <si>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</si>
  <si>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</si>
  <si>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 xml:space="preserve"> A 2023 42 EE fortalecidos en la doble titulación de los estudiantes de la educación media.</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</si>
  <si>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</si>
  <si>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</si>
  <si>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</si>
  <si>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</si>
  <si>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</si>
  <si>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</si>
  <si>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</si>
  <si>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Instituciones con foralecimiento de la afrocolombianidad.</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</si>
  <si>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</si>
  <si>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</si>
  <si>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</si>
  <si>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</si>
  <si>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Garanterizar la inspección y vigilancia sobre la prestación del servicio educativo a instituciones educativas oficilales, no oficilaes, ETDH y las CEA.</t>
  </si>
  <si>
    <t>Instituciones educativas oficiales, no oficiales. ETDH y las CEA con Inspección y vigilancia garanteizados.</t>
  </si>
  <si>
    <t>FORTALECIMIENTO AL PROCESO DE INSPECCIÒN, VIGILANCIA Y CONTROL DEL SERVICIO PÙBLICO EDUCATIVO DE LOS 18 MUNICIPIOS NO CERTIFICADOS DEL DEPARTAMENTO DE CASANARE.</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</si>
  <si>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</si>
  <si>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</si>
  <si>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</si>
  <si>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</si>
  <si>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Mallas curriculares etnoeducativas formuladas.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</si>
  <si>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</si>
  <si>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</si>
  <si>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Materiales pedagógicos construidos</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</si>
  <si>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</si>
  <si>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</si>
  <si>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</si>
  <si>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</si>
  <si>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Mesas de concertación etnoeducativas garantizadas.</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</si>
  <si>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</si>
  <si>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</si>
  <si>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</si>
  <si>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</si>
  <si>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</si>
  <si>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Adquisición de tecnologías para estudiantes e instituciones educativas.</t>
  </si>
  <si>
    <t>Estudiantes e insituciones beneficiados</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</si>
  <si>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</si>
  <si>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</si>
  <si>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</si>
  <si>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</si>
  <si>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GLADYS SANDOVAL Y OMAIRA BONILLA Profesional Universitario Calidad Educativa.</t>
  </si>
  <si>
    <t>JAVIER SAAVEDRA.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</si>
  <si>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</si>
  <si>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</si>
  <si>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</si>
  <si>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</si>
  <si>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</si>
  <si>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</si>
  <si>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</si>
  <si>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BPIN: 2020005850109</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</si>
  <si>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</si>
  <si>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</si>
  <si>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</si>
  <si>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</si>
  <si>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</si>
  <si>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</si>
  <si>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 A 2023 40  EE Públicos acompañados y apoyados en el programa PTA</t>
  </si>
  <si>
    <t>34 E.E DE JORNADA ÚNICA/100</t>
  </si>
  <si>
    <t>Al año 2023 realizar seguimiento pedagogico a 34 EE, que cuentan con jornada unica.</t>
  </si>
  <si>
    <t xml:space="preserve">Se realizo el ciclo I, II,  III , y IV relacionados con la formuación de tutores en el proceso pedagógico y el ciclo I y ciclo II a directivos docentes.
</t>
  </si>
  <si>
    <t>Gestión.</t>
  </si>
  <si>
    <t>BPIN: 2020005850025</t>
  </si>
  <si>
    <t>Se realizarón cursos con los docentes a traves de Oracle Academy en 12 IE del departamento de Casanare.</t>
  </si>
  <si>
    <t xml:space="preserve">300  docentes certificados en lenguajes de programación por la empresa ORACLE
</t>
  </si>
  <si>
    <t>ICLD</t>
  </si>
  <si>
    <t>Inspección y vigilancia</t>
  </si>
  <si>
    <r>
      <t xml:space="preserve">BPIN: </t>
    </r>
    <r>
      <rPr>
        <sz val="8"/>
        <rFont val="Arial"/>
        <family val="2"/>
      </rPr>
      <t>2020005850017</t>
    </r>
  </si>
  <si>
    <t>Elaboró o Proyecto: Profesional Especializado SED.</t>
  </si>
  <si>
    <t>Revisó:</t>
  </si>
  <si>
    <t xml:space="preserve">Director de Calidad Educativa </t>
  </si>
  <si>
    <t>Aprobó:</t>
  </si>
  <si>
    <t>Secretario (a) de Educación  de Casanare</t>
  </si>
  <si>
    <t>BPIN: 2021005850043</t>
  </si>
  <si>
    <t>CONVENIO SENA</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</si>
  <si>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</si>
  <si>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</si>
  <si>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</si>
  <si>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Se continua consolidando el proceso de evaluación de los aprendizajes permanentemente.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</si>
  <si>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</si>
  <si>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</si>
  <si>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BPIN: 2020000585029    Se realizó  la legalización de los CPSP a finales de enero.</t>
  </si>
  <si>
    <t xml:space="preserve">  </t>
  </si>
  <si>
    <t>Realizar los análisis  de los resultados  de seguimiento al sistema institucional de evaluación de Estudiantes para presentar  informes de caracterización  durante  los Trimestres 1 y 2.</t>
  </si>
  <si>
    <t xml:space="preserve">El Ministerio expidió  la resolución que contempla la realización del día E. </t>
  </si>
  <si>
    <t>BPIN: 202200585OJO BPIN AT</t>
  </si>
  <si>
    <t>1. Disminución de la brecha digital; dos cumputadores por estudiante; esto depende de la realización del diagnóstico junto con los directivos Docentes (basura tecnológica, número de equipos por Sede, entre otros)                                                               2.  Implementación de alarmas, cámaras y control de acceso en los Establecimientos Educativos del Departamento; para ello se consolida la información solicitada a  los Rectores.                      3. Construcción de sistema fotovoltaico SFV autónomos para el suministro de energía eléctrica en escuelas rurales de zonas no interconectadas del depto de Casanare.</t>
  </si>
  <si>
    <t>Se esta realizando la formulación del proyecto de dotaciones tecnológicas para beneficiar otro sector del departamento de Casanare</t>
  </si>
  <si>
    <t xml:space="preserve">5433 COMPUTADORES en 57 sedes educativas (Pore, Paz de Ariporo, Tauramena, Monterrey y Hatocorozal). Estudiantes de instituciones beneficiados/100 </t>
  </si>
  <si>
    <t xml:space="preserve">30.000 Estudiantes de instituciones beneficiados/100 </t>
  </si>
  <si>
    <t xml:space="preserve">Se pretende tambien dotar a 102 sedes educativas más de los municipios de Hatocorozal y Paz de Ariporo por apalancamiento del proyecto de obras por impuestos, beneficiándoles con aprox. 5.000 equipos tecnológiocos. </t>
  </si>
  <si>
    <t>Apalancamiento  de impuestos de obras de empresas privadas en alianzas.</t>
  </si>
  <si>
    <t xml:space="preserve"> 56 Establecimientos educativos con servicio de conectividad/100 Incluye 23 establecimientos indígenas para (2023),Junto con 315 sedes </t>
  </si>
  <si>
    <t>Niños y niñas en preescolar atendidos con educación inicial en el marco de la atención integral.</t>
  </si>
  <si>
    <t xml:space="preserve">A diciembre 31 de 2023 , 69 E.E con PEI actualizados e implementados. En los cuales se incluye los 6 establecimientos indígenas </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</si>
  <si>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</si>
  <si>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</si>
  <si>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</si>
  <si>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</si>
  <si>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</si>
  <si>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 xml:space="preserve">1. Cronograma de revisión y retroalimentación para la doble titulación de los estudiantes.
 2. .Gestión y coordinación entre SENA y Secretaria de Educción Departamental para orientar el acceso y matrícula de estudiantes de los grados de 10 y 11° a la formación para doble titulación.  </t>
  </si>
  <si>
    <t>Número docentes de la educación media asistidos con orientacióncurricular /100</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</si>
  <si>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</si>
  <si>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</si>
  <si>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63 establecimientos educativos orientados en la realización de la evaluación anual de desempeño laboral/100</t>
  </si>
  <si>
    <t xml:space="preserve"> 2.  orientaciones  vocacionales a  un total de 4.959 estudiantes de grados 10 y 11,  y curriculares a docentes,  para el fortalecimiento de 51  establecimientos de la educación media y  técnica en el departamento de Casanare. En • AGUAZUL: Luis Maria Jimenez, Jorge Eliecer Gaitan, Turua, Camilo Torres Restrepo, Cupiagua, San Agustín.  CHAMEZA: José Antonio Galán. HATOCOROZAL: Horacio Perdomo, Antonio Martinez Delgado, Bonifacio Gutiérrez, Puerto Colombia, Simón Bolívar.   LA SALINA: Jorge Eliecer Gaitan. MANI: Camilo Torres Restrepo; Jesús Bernal Pinzón, Luis Enrique Barón Leal, Gaviotas. MONTERREY: Escuela Normal Superior de Monterrey. NUNCHIA: Las Mercedes, Antonio Nariño, El Pretexto.  OROCUE: Algarrobo, Inmaculada, Luis Carlos Galan Sarmiento;. PAZ DE ARIPORO: Francisco Jose De Caldas, Juan Jose Rondon. San Juan De Los Llanos, Simón Bolívar, Técnico Industrial El Palmar, Juan Jose Rondón, Técnico Empresarial Del Norte De Casanare; Francisco José De Caldas; Nuestra Señora De Manare, Sagrado Corazón. PORE: Banco, Antonio Nariño - La Plata. RECETOR: Fernando Rodríguez. SACAMA: Antonio Nariño. TAMARA: Arturo Salazar Mejía. TAURAMENA: El cusiana, Siglo XXI, Centro Regional De Investigacion Educacion y Extension de Tauramena Criet, Llano. TRINIDAD: Rafael Garcia Herreros, Santa Irene, Campestre Brisas Del Pauto. Ezequiel Moreno y Díaz, San Agustín.</t>
  </si>
  <si>
    <t xml:space="preserve">  1. Prestar la AT a  través de la asesoría en rientación curricular de  44 de sus docentes  del nivel de la media y media técnica, de  22 I.E, de 10 muncipios , así:  AGUAZUL: Cupiagua, Jorge Eliecer Gaitán, Turúa. HATOCOROZAL: Puerto Colombia, Simón Bolívar, Bonifacio Gutiérrez, Horacio Perdomo. MANI: Gaviotas, Luis Enrique Barón Leal.  MONTERREY: Escuela Normal Superior De Monterrey.  NUNCHIA: Antonio Nariño, El Pretexto, Las Mercedes.  OROCUE: Inmaculada, Luis Carlos Galán Sarmiento, Algarrobo.  PAZ DE ARIPORO: San Juan de Los Llanos. TAURAMENA: Del Llano, El Cusiana, Siglo XXI. TRINIDAD: Santa Irene.  VILLANUEVA- Nuestra Señora de Los Dolores de Manare.   </t>
  </si>
  <si>
    <t>40 E.E Atendidos y fortalecidos con el programa PTA/100</t>
  </si>
  <si>
    <t xml:space="preserve">Aunque se esta a la espera de aprobación de un  proyecto de bilinguismo, tambien  se ha venido apoyando la implementación de las estratégias del MEN relacionadas con  Masterclass, Eco web (material pedagógico),a traves de     convocatorias enfocadas a la formación de 126 docentes que enseñan inglés. Para que los docentes participen en el Programa Nacional de Bilingüismo en alianza con el British Council (Master Class) el cual brinda las herramientas pedagógicas necesarias para fomentar el continuo aprendizaje y enseñanza de inglés. </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</si>
  <si>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</si>
  <si>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</si>
  <si>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</si>
  <si>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 xml:space="preserve">A 2023, 16 EE PRIVADOS orientados en autoevaluación Institucional </t>
  </si>
  <si>
    <t>BPIN: 2021005850042 VALOR TOTAL PROYECTO $360,000,000</t>
  </si>
  <si>
    <t>448 Docentes de preescolar y de educación inicial implementan lineamientos curriculares.</t>
  </si>
  <si>
    <t>1. Cronograma de concertación de las mesas etnoeducativas.
2. Realizar 3 mesas de concertación etnoeducativa  anual durante 3 años: 2021, 2022 y 2023</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</si>
  <si>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</si>
  <si>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</si>
  <si>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</si>
  <si>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</si>
  <si>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A 2023 Implementar el Plan Territorial de Formación Docente, en las 69 IE</t>
  </si>
  <si>
    <t xml:space="preserve">Elaborar estudios Previos , soporte para realizar  Foro Departamental  Educativo con la participación de 100 docentes y presentación de  experiencias significativas, </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</si>
  <si>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</si>
  <si>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</si>
  <si>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</si>
  <si>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1. Realizar  2 talleres en los diferentes componentes del PEC  en cada una de las 6  instituciones educativas   y mesas técnicas, seguimiento y orientación PEC.   I.E idígenas:  Murewom Wayuri, Lisa Maneni, Alegaxu, IEA Pudi, Yamotsinemu y Siukaro</t>
  </si>
  <si>
    <t>TOTAL  PROGRAMADO     /EJECUTADO</t>
  </si>
  <si>
    <t xml:space="preserve">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ampliara la cobertura de las sedes beneficiadas, se proyecta darles servicios de conectividad a 69  sedes y/o Instituciones educativas
Se dará inicio a la prestación de servicio al proyecto FORTALECIMIENTO DE CAPACIDADES DE CTEI PARA LA INNOVACIÓN EDUCATIVA EN EDUCACIÓN BÁSICA Y MEDIA MEDIANTE USO DE TICS EN IE OFICIALES DEL DEPARTAMENTO beneficiando a 10 IE urbanas del departamento.
</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</si>
  <si>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</si>
  <si>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</si>
  <si>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SEGUIMIENTO DEL PLAN DE APOYO AL MEJORAMIENTO EDUCATIVO  2022</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</si>
  <si>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Echeverria).  </t>
  </si>
  <si>
    <t>A 2023 69 EE Implementaran estrategia  ESCUELA DE PADRES con enfoque de prevención,  violencia de género, equidad, derechos de la mujer y habilidades para vida.</t>
  </si>
  <si>
    <t xml:space="preserve">a 2023 63 EE oficiales orientados en  el proceso de evaluación anual de desempeño laboral de los docentes y directivos docentes </t>
  </si>
  <si>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</si>
  <si>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</si>
  <si>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</si>
  <si>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 xml:space="preserve">Elaborar Estudios Previos para contratar la realización de  la 11  mesa de concertación con la asistencia de autoridades indigenas de los 3 resguardos correspondientes: Caño Mochuelo, y Orocué y Barro Negro.                                                                                                      En 2do trimestre en proceso de contratación: teniendo en cuenta que para la vigencia 2020_2022 nos encontrabamaos en la etapa electoral, el gobierno nacional decretó la Ley de Garantiás hasta el mes de junio, la contratación de la mesa de concertación indígena  se encuentra en proceso de contrtación. </t>
  </si>
  <si>
    <t>De $50.000.000, por los que contrataron 3 profesionales x 4 meses, quedan sin ejecutar $4.760.960 =</t>
  </si>
  <si>
    <t>69 Establecimientos educativos fortalecidos con los programas pedagógicos Transversales_PPT</t>
  </si>
  <si>
    <t>Acompañamiento de los instructores SENA al proceso de formación para la articulación  de un total de 3.909 estudiantes, de los cuales 2.292 son del grado de 10° y 1.617 del grado 11° de 43  EE de la media, con apoyo de los docentes de la educación media.</t>
  </si>
  <si>
    <t>Número Estudiantes de grados 10° y 11° de educación media matriculados y articulados a doble titulación /100</t>
  </si>
  <si>
    <t>A 2023 4700 estudiantes de educación media articulados al programa de doble titulación con el SENA.</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</si>
  <si>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</si>
  <si>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</si>
  <si>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</si>
  <si>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 En coordinación con el SENA y las instituciones educativas se adelantó el proceso de matrícula de 3909   estudiantes al programa de  doble titulación, de los cuales 2.292 son de grado de 10° y  1.617  pertenecen al grado 11°.   Se realizó seguimiento y monitoreo a la matrícula</t>
  </si>
  <si>
    <t xml:space="preserve"> A 2023 51 EE fortalecidos en las diferentes modalidades de educación media/1</t>
  </si>
  <si>
    <t>Se realizaron encuentros virtuales para la socializacion y uso pedagógico de resultados;  Se Coordinó con el ICFES  y el MEN la  aplicación de evaluaciones externas .  Esta actividad ya se culmina durante éste semestre, aunque se continua prestando AT a las I.E qu solicitan apoyo en el tema</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</si>
  <si>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</si>
  <si>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Escuela Normal  Superior de Monterrey</t>
  </si>
  <si>
    <t>Cuatro (04) Foros Educativos Departamentales/100</t>
  </si>
  <si>
    <t xml:space="preserve">1. Realizar foros Departamentales de conformidad con la orientaciones y lineamientos del MEN.
</t>
  </si>
  <si>
    <t xml:space="preserve"> -Anualmente realizar foros municipales y uno departamental con partipación en el foro educativo nacional.                       -</t>
  </si>
  <si>
    <t>Un (01) Plan Territorial de Formación Docente Formulado e implementado /100</t>
  </si>
  <si>
    <t>A 2023 69 EE Fortaleceran la estrategia   preventiva contra el consumo de SUSTANCIAS PSICOACTIVAS y ALCOHÓLICAS</t>
  </si>
  <si>
    <t>7 Documentos _materiales didácticos de apoyo</t>
  </si>
  <si>
    <t xml:space="preserve">Convocar para la asistencia técnica del tema Guía 4 - aplicativo EVI.
Cargar la información a la plataforma EVI.
Expedir resoluciones y socializarlas ( Se inicia el proceso en el 3er Trimestre, a finales de agosto inicia  y termina en diciembre ). </t>
  </si>
  <si>
    <t>Se disminuyó la cantidad porque algunos I.E privadas cerraron. Se envió circular 700.02 del 10_09_2022  para que inicieen el proceso de autoevaluación</t>
  </si>
  <si>
    <r>
      <t xml:space="preserve">Se expidió resolución 0096 del 17 de enero de 2022 con los parametros, responsabilidades,  orientaciones y cronograma.  Al igual la  Circular 600-0006 de 17 de enero de  2022 para el inicio del proceso;   y por último la resolucion 0289 del 9 de febrero de 2022 designación y orientacion de evaluadores.    </t>
    </r>
    <r>
      <rPr>
        <sz val="8"/>
        <color rgb="FFFF0000"/>
        <rFont val="Arial"/>
        <family val="2"/>
      </rPr>
      <t xml:space="preserve">Se envió la circular No.700.02.63 del 16_09_2022 orientando sobre ele seguimiento y evaluación focalizados </t>
    </r>
  </si>
  <si>
    <r>
      <t xml:space="preserve">Circulares y encuentros para la socialización de los lineamientos.                                   Consolidación de informe con base en los planes de fortalecimiento presentados por los E.E  A la espera del acto administrativo y el documento orientacdor por partedel MEN.  En los dos últimos años la actividad se ha programado para  ser realizada en el mes de diciembre. </t>
    </r>
    <r>
      <rPr>
        <sz val="8"/>
        <color rgb="FFFF0000"/>
        <rFont val="Arial"/>
        <family val="2"/>
      </rPr>
      <t>En tercer TRIMESTRE, aún a la espera del documento orientador del MEN</t>
    </r>
  </si>
  <si>
    <t>60 E.E acompañados en el proceso de aplicación de pruebas Supérate con el SABER/100</t>
  </si>
  <si>
    <r>
      <t xml:space="preserve">Se esta a  la espera de los lineamientos del MEN Los años 2020 y 2021 el MEN no realizó el proceso.  La actividad continúa condicionada a las orientaciones y cronograma del MEN.  </t>
    </r>
    <r>
      <rPr>
        <sz val="8"/>
        <color rgb="FFFF0000"/>
        <rFont val="Arial"/>
        <family val="2"/>
      </rPr>
      <t>Al tercer TRIMESTRE, aún se esta a la espera de las directrices del MEN.</t>
    </r>
  </si>
  <si>
    <t>65 I.E  atendidas integralmente en el marco de la educación inicial/100</t>
  </si>
  <si>
    <t xml:space="preserve">Elaborar  plan de acción 2022 que direccione la ejecución del PTFD.                                                                             Actualizar  Decreto de conformación  y funcionamiento del  Comité de Formación Docente.                                                Por gestión se realizó en primer trimestre la formación integral a docentes con apoyo del MEN y otros aliados.             </t>
  </si>
  <si>
    <t xml:space="preserve">Requerir a las I.E la información sobre el desarrollo de los planes de prestación de servicio obligatorio de los estudiantes de los grados 10 y 11.            De las 69 I.E existentes se ha evaluado, realizado la verificación, seguimiento y control a 31 establecimientos educativos sobre servicio social obligatori. La trasavilidad se encuentra en el formato FO-GE-17 instrumento de seguimiento y control de inspección y vigilancia </t>
  </si>
  <si>
    <t xml:space="preserve">En cumplimiento de las acciones contenidas en el plan operativo anual de inspección y vigilancia, se ha realizado la vigilancia a 16 establecimientos educativos, específicamente 6  para el tercer trimestre, entre oficiales no oficales, ETDH y  CEA.                                                                                      Para el 2020 se actualizo el Reglamento Territorial de Inspección y vigilancia de la Educación, mediante la Resolución 2166 del 15_12_2020, el cual se socializó en los 69 E.E.                                                                                 eN Durante el rediseño y actualizacion del proceso de inspección y vigilancia de la educación en el Departamento, se creó la Resolución 2167 orientado al régimen sancionatorio de Inspección y Vigilancia.
</t>
  </si>
  <si>
    <r>
      <t xml:space="preserve">1. Se realizó seguimiento al proceso de implementación de la educación inclusiva a través del PEI, de  8  I.E  de 5  municipios:  Aguazul -Luis Maria Jiménez,  Hatocorozal :Bonifacio Gutierrez, y Simón Bolivar,  Nunchía: El Pretexto, Salvador Camacho Roldán, Las Mecedes, Pore: Rafael Uribe Uribe,  Támara: Arturo Salazar Mejía, y Trinidad Pozo Petrolero.  NOTA:  En el 2021 se hizo seguimiento a once (11)  I.E  de 10 municipios.        </t>
    </r>
    <r>
      <rPr>
        <u/>
        <sz val="7"/>
        <rFont val="Arial"/>
        <family val="2"/>
      </rPr>
      <t xml:space="preserve">En  2do Trimestre </t>
    </r>
    <r>
      <rPr>
        <sz val="7"/>
        <rFont val="Arial"/>
        <family val="2"/>
      </rPr>
      <t xml:space="preserve">de 2 I.E programadas se atendieron   4 I.E . : en Nunchia: I.E Salvador Camacho Roldán  y  El  Pretexto. TRINIDAD: Integrado de Trinidad . TÁMARA : Víctor Gómez Corredor. En el 3er Trimestre de 5 programadas se atendieron 6 I.E, Trinidad: Campestre Brisas del Pauto, Rafael Garcia Herreros, Santa Irene; Nunchia: Antonio Nariño; Paz Ariporo: Sagrado Corazón;  </t>
    </r>
  </si>
  <si>
    <t>Se prestó los  servicios profesionales para la orientación curricular  de 32 docentes  de 2 E.E  de los  municipios  de:    MANI: Gaviotas, Luis Enrique Barón Leal.     TAURAMENA: Del  Llano .   En el segundo trimestre se atendieron 30 docentes de 8 instituciones educativas.                                                   En el 3er trimestre  recibieron orientación curricular 25 docentes de 3 I.E</t>
  </si>
  <si>
    <t>Desarrollar el Convenio de cooperación SENA -Departamento de Casanare para facilitar la doble titulación de 4.700 estudiantes de grado 11° de las instituciones educativas de media y media técnica.   Para el 3er Trimestre, se calcula 1711 estudiantes de grado 11 pagos con ARL, que estarían proyectados para la doble titulación de no presentarse retiros y/o deserciones.</t>
  </si>
  <si>
    <t>BPIN 2021005850076  Nuevo valor ajustado del Py $437.115.520  296.567.040   206.717.280  V226.195.000 C125.920.320</t>
  </si>
  <si>
    <r>
      <t xml:space="preserve">Se vienen realizando las respectivas retroalimentaciones del PEI en las siguientes Instituciones eduactivas: GAVIOTAS-Mani; EL ALGARROBO-Orocué; SAN JUAN DE LOS LLANOS-Paz de Ariporo; RAFAEL URIBE URIBE-Pore; MANUEL ELKIN PATARROYO- Sabanalarga ; ARTURO SALAZAR MEJIA-Támara; EL CUSIANA y EL LLANO de Tauramena; POZO PETROLERO - Trinidad y SAN AGUSTIN de Villanueva.                                                              </t>
    </r>
    <r>
      <rPr>
        <u/>
        <sz val="8"/>
        <rFont val="Arial"/>
        <family val="2"/>
      </rPr>
      <t xml:space="preserve"> En 2do trimestre,</t>
    </r>
    <r>
      <rPr>
        <sz val="8"/>
        <rFont val="Arial"/>
        <family val="2"/>
      </rPr>
      <t xml:space="preserve"> de 20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En el 3er Trimestre de 17 I.E se revisaron  21  PEI: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t>
    </r>
  </si>
  <si>
    <t>BPIN: 2021005850043 37.699.200 Una persona por 10 meses  (x3) $113.097.600  90.478.080 ejecutados falta ejecutar 22.619.550</t>
  </si>
  <si>
    <r>
      <t xml:space="preserve">Se programaron fechas para asistencias técnicas con los diferentes docentes para  encuentros virtuales, y de estas asistencias se generaron actas y compromisos en la retroalimentación de cada uno de los PPT, de 30 I.E en  12 Municipios, asi: TAURAMENA: CRIEET, El Cusiana;  SAN LUIS DE PALENQUE: I.Tec Educativo  Francisco Lucea;  AGUAZUL: Cupiagua, La Turua, Camilo Torres Restrepo; TAMARA: Arturo Salazar Mejía , C.E. Siakuro, Victor Gómez Corredor.  TRINIDAD: Campestre Brisas del Pauto, Pozo Petrolero.  HATOCOROZAL: Bonifacio Gutierrez, Luis Hernández  Vargas, Puerto Colombia. PAZ DE ARIPORO: Técnico Industrial El Palmar – ITEIPA, Francisco José de Caldas. PORE: Antonio Nariño, El Banco, Rafael Uribe Uribe. TRINIDAD: IE Rafael Garcia Herreros, IE Santa Irene,  INST Tec Integrado de Trindad.   VILLANUEVA: Nuestra Señora de los Dolores d Manare, Ezequiel Moreno y Díaz , Fabio Riveros, San Agustín.   MONTERREY: Normal Superior de M/rey , I.T Diversificado de Monterrey.  TAURAMENA: I.E del Llano, José María Córdoba.                                                          -  Durante el primer trimestre del 2022, de las 30 I.E focalizadas se han capacitado 236 docentes, de 4 municipios y 5 I.E, así:  AGUAZUL: La Turua, Camilo Torres Restrepo.   TÁMARA: Arturo Salazar Mejía. PORE: Rafaél Uribe Uribe. VILLANUEVA: Fabio Riveros.                                                               </t>
    </r>
    <r>
      <rPr>
        <u/>
        <sz val="8"/>
        <color rgb="FFFF0000"/>
        <rFont val="Arial"/>
        <family val="2"/>
      </rPr>
      <t>En el II Trimestre</t>
    </r>
    <r>
      <rPr>
        <sz val="8"/>
        <color rgb="FFFF0000"/>
        <rFont val="Arial"/>
        <family val="2"/>
      </rPr>
      <t xml:space="preserve"> se superó la meta programada de 8 I.E, y se capacitaron 190 docentes en los 69 PPT. Se atendieron 12 I.E:  HATOCOTROZAL:I.E Puerto Colombia, I.E Luis Hernández Vargas .  AGUAZUL: I.E Cupiagua. MONTERRY: I.E Técnico Diversificado.  TAURAMENA: I.E El Cusiana.  TRINIDAD: Pozo Petrolero, Rafaél Garcia Herreros . SAN LUIS DE PALENQUE: Francisco Lucea.  VILLANUEVA: I.E San Agustín, Ezequiel Moreno y Díaz, Nuestra Señora de los Dolores de Manare.  Va un total de 416 docentes capacitados. él Uribe Uribe. VILLANUEVA: Fabio Riveros.       En el III Trimestre se cumplió con la meta programada de 13 I.E, y se capacitaron 293 docentes en los 6 PPT. Paz de Ariporo: ITEIPA, Sagrado Corazón, Nuestra Señora de Manare;  Pore: El Banco; Támara:  Centro indígena Siúkaro, Victor Gómez Corredor; Tauramena:  I.E del Llano, José María Cordoba, CRIETy Siglo XXI;  Trinidad: I.E Integrado, Brisas del Pauto, Santa Irene; </t>
    </r>
  </si>
  <si>
    <t>1. Cronograma de revisión y retroalimentación de los PPT en los EE.
2. Asistencia técnica en los procesos de  formulación, planeación y seguimiento a cada uno de los 6 PPT en el PEI. ( para el 4 trimestre las I.E que vienen siendo atendidadas se fortlecerán con un segundo acompañamiento , con la entrega de proyectos actualizados.
3. Revisión de cada uno de los 6 PPT.
3. Formación a directivos docentes y docentes sobre PPT.
4. Retroalimentación del PPT.
5. Seguimiento a la retroalimentación del PPT.         Nota: Para el cuarto trimestre se amplía el cubrimento de PPT con 39 instituciones educativas más, para un total de 69 en la actual vigencia 2022, a fin de dar cumplimiento con la meta del PDD 2020-2023.</t>
  </si>
  <si>
    <t xml:space="preserve">Poner en marcha el proyecto  de Formación Docente: FORTALECIMIENTO  Y CUALIFICACIÓN  DOCENTE EN EL DEPARTAMENTO DE CASANARE"  parte integral del PTFD, a ejecutarse hasta el 2023  .      El proyecto se encuentra en la revisión del MEN, toda vez que se requirió la certificación de los municipios de las necesidades planteadas.                 </t>
  </si>
  <si>
    <r>
      <t xml:space="preserve">Se prestaron servicios con 6 profesionales para realizar la orientación vocacional de 645  estudiantes de los grados  10 y 11 en 6 municipios y 12 instituciones educativas, así: AGUAZUL: Turua, Cupiagua,  CHAMEZA: José Antonio Galán. MANI: Camilo Torres Restrepo.  NUNCHIA:  Antonio Nariño, El Pretexto.  OROCUE: Algarrobo, Inmaculada, Luis Carlos Galan Sarmiento.  TÁMARA: Arturo Salazar Mejía. TAURAMENA: El Cusiana, Siglo XXI.                     </t>
    </r>
    <r>
      <rPr>
        <sz val="8"/>
        <color rgb="FFFF0000"/>
        <rFont val="Arial"/>
        <family val="2"/>
      </rPr>
      <t xml:space="preserve">     En III trimestre se atendió aprox. entre 1.314 y 5.000 estudiantes ( se requiere hacer nuevo filtro a ala matriz poblacional , porque pareciera que se presenta dupliicdad de datos).</t>
    </r>
  </si>
  <si>
    <t xml:space="preserve">1. Se revisó  el cumplimiento a la ruta de atención integral de convivencia en 3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12 I.E focalizadas:  Maní- Jusús Bernal Pinzón, Luis E. Barón Leal, Gaviotas, Camilo Torres Restrepo. Aguazul: La Turua, Jorge E.Gaitán de Sabanalarga y Orocué: El Algarrobo. Támara: Victor Gómez Corredor del Tablón.  Villanueva: Ezequiel Moreno y Díaz.  Monterrey: I.T.Diversificado de Monterrey.   Y 3  I-E privadas de Tauramena.                                                 En el 2do trimestre   se atendieron 8 municipios y revisaron manuales en 15 instituciones educativas, así:   Aguazul: I.E Luis María Jiménez, I.E La Turua I.E.  Maní: I.E Luis Enrique Barón Leal, I.E Jesús Bernal Pinzón, I.E Gaviotas. Nunchía: El Pretexto, I.E Salvador Camacho Roldán, I.E Antonio Nariño, I.E Las Mercedes. Orocué: I.E IEA Pudi (Resguardo El Duya), Centro Educativo Miralindo. Recetor:  I.E Fernando Rodríguez.  Sabanalarga: I.E Manuel Elkin Patarroyo (Aguaclara). San Luis de Palenque:  I.E Técnico Francisco Lucea.  Villanueva:I.E Ezequiel Moreno y Díaz.
A la junio se formaron 16 directivos y 190 docentes, y 56 instituciones educativas formadas en en Sistema de Información unificado de Convivencia escolar- SIUCE. 
En el III Trimestre  se realizó A.T  4 municipios para la revisión y ajuste a los  manuales de convivencia escolar en 5 instituciones educativas, así: Villanueva ( Jorge E. Gaitán, Fabio Riverios ), Maní: San José d ela Poyata; Chámeza:José Antonio Galán; Recetor: Luis Fernanado Rodríguez.
A la septiembre se acompañaron 4 I.E en la legalización del Sistema de Información unificado de Convivencia escolar- SIUCE ( Maní -Camilo Torres R,  Villanueva -Jorge Eliecer Gaitán, Paz de Ariporo : Juan josé Rondón , IE indígena Alegaxú.
                                     </t>
  </si>
  <si>
    <t xml:space="preserve"> 2.  Se envió  circular a las 69 I.E reiterando la actualización y seguimientode los Comtés escolares de Convivencia, incluyendo las 16  I.E privadas.  Con el fin de recordarles la responsabilidad de reactivar los comites, y hacer seguimiento  de los mismos.                                                                                                4.El comité departamental de convivencia escolar en el año 2022 realizó la primera sesión el día 07/03/2022 y tiene programado realizar la 2° sesión el dia 31 de Mayo, 3° sesión 30 de Agosto y 4° sesión 29 de noviembre.     Mejorar la operatividad de los comites de convivencia escolar  de las instituciones educativas del departamento.           NOTA:  En III Trimestre, se inicio la formulación de un documento sobre la estrategía orientada al Plan de Convivencia departamental, para fijar en uno de sus apartes los lineamientos y directrices que se deben tener en cuenta en la actualización y ajuster a los manuales de convivencia ( los espacios de discusión y creación se han realizado con el grupo de Inspección y Vigilancia, donde reposan las actas de las reuniones).</t>
  </si>
  <si>
    <t xml:space="preserve"> 315 sedes con servicio de conectividad/100 Incluye indígenas para (2023),/100</t>
  </si>
  <si>
    <t>Brindar servicio de conectividad a las distintas sedes tanto  urbanas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</si>
  <si>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r>
      <t>En el marco de la estrategia por un pacto digital el MinTic diseño el proyecto de centros digitales mediante el cual se instalaran soluciones de acceso a internte de las zonas rurales del departamento; se proyecta para la vigencia 2022 a beneficiar a</t>
    </r>
    <r>
      <rPr>
        <sz val="8"/>
        <color rgb="FFFF0000"/>
        <rFont val="Arial"/>
        <family val="2"/>
      </rPr>
      <t xml:space="preserve"> 236 sedes</t>
    </r>
    <r>
      <rPr>
        <sz val="8"/>
        <rFont val="Arial"/>
        <family val="2"/>
      </rPr>
      <t xml:space="preserve"> por otra parte, mediante el proyecto de conexión total dependiendo de los recursos del SGP se ampliar  la cobertura de las sedes beneficiadas, se proyecta darles servicios de conectividad. </t>
    </r>
  </si>
  <si>
    <t>Se esta realizando la formulación del proyecto de dotación de equipos tecnológicos para los EE del departamento de Casanare dónde se tiene priorizados los resguardos indigenas debido a los compromisos en las mesas de concertación y otras sedes según su necesidad.                            Por apalancamiento a los proyectos de obras por impuestos se beneficiaran 5 municipios ( Tauramena, Monterrey, Pore, Paz deAriporo y Hatocorozal), donde se dotarán de equipos tecnológicos , se realizarán capacitaciones y recolección de basura tecnológica.    Para el 3er trimestre se entregaron 5. 434 computadores a 57 sedes de I.E</t>
  </si>
  <si>
    <t>Se está prestando servicios profesionales para la orientación vocacional de 645  estudiantes de los grados  10 y 11 en 15 establecimientos educativos de 7 municipios.                          En el 3erTrimestre se dió orientación vocacional en 20 I.E, de las cuales 9 I.E. son nuevas, y en el resto se reforzó la orientación vocacional con ronda de tercer taller por I.E, así:   I.E. Aguazul:San Agustín,   Camilo Torres;     Hato Corozal: Bonifacio Gutierrez, Puerto Colombia; Maní: Camilo Torres Restrepo, Gaviotas;  Nunchía: Antonio Nariño:  Paz de Ariporo:I.E Técnico Industrial el Palmar ITEIPA, Simón Bolivar-Montañas del Totumo, San Juan de los Llanos-Guamas, Nuestra Señora de Manare, Sagrado Corazón. Pore: Antonio Nariño; Sabanalarga: Jorge Eliecer Gaitán ; Tauramena: I.E del Llano;  Villanueva: Ezequiel Moreno y Díaz.</t>
  </si>
  <si>
    <t>Se realizan A.T en 9 I.E de 7 municipios:  IE Jesús Bernal Pinzón de Mani, I.E Técnico Diversificado de Monterrey, IE Salvador Camacho Roldán  e I.E Antonio Nariño de Nunchia,, IE El Llano de Tauramena, IE El Banco de Pore, I.E Luis Carlos Galán Sarmiento e I.E La Inmaculada de Orocué,  y  I.E Ezequiel Moreno y Díaz de Villanueva.              -El ajuste e incorporación de lineamientos curriculares implica el trabajo focalizado durante 4 meses a estos establecimientos educativos, que incluyó una etapa de alistamiento en la planeación para elaboración de documentos soporte en  la realización de los talleres. . Hata el 2do trimestre sehizo acompañamiento según programación y recursos del proyecto</t>
  </si>
  <si>
    <t>En proceso de revisión y aprobación por banco de proyectos. Desde el 2do trimestre devolvieron el proyecto del Banco de proyectos que se pensaba finanaciar por regalíaa.             Para el 3er trimestre se desarrollaron actividades por gestión con la realización de un taller para los docentes y directivos docentes para abordar el tema del consumo de sustancias psicoactivas y las directierces sobre rutas a seguir para la prevención del problema _MEN.   Igualmente, se dió A.T a  26  instituciones educativas sobre la campaña ME QUIERO orientada a la prevención del consumo de sustancias psicoactivas y alcohólicas, mediante la capacitación a las orientadoras de dichos E.E.. y desde el sector salud se capacito a las mismas instituciones sobre las rutas integrales de atención a la vulnerabilidad de los niños y jovenes.</t>
  </si>
  <si>
    <t>SGR/ Pasa a Gestión y por ICLD</t>
  </si>
  <si>
    <t xml:space="preserve">06 mallas curriculares etnoeducativas  Caño Mochuelo actualizadas  y en aplicación  /100. </t>
  </si>
  <si>
    <t>En proceso de revisión y aprobación por banco de proyectos.Desde el 2do trimestre devolvieron el proyecto del Banco de proyectos que se pensaba finanaciar por regalías.                                                                                                 Con AT se inicio la socializa ción de la LEY 2025 del  2020, sobre la implementación de la escuela de padres a través d e18 encuentros presenciales , orientados a 40 docentes y coumunidad educativa  en cada una d elas I.E de los municipios de Nunchia, Paz de Aripóro y Maní.</t>
  </si>
  <si>
    <t>3 Documentos _materiales didácticos de apoyo</t>
  </si>
  <si>
    <t xml:space="preserve">02 mallas curriculares etnoeducativas  de Chaparral-Barro Negro, actualizadas  y en aplicación  /100. </t>
  </si>
  <si>
    <t>Para Caño Mochuelo por 5 meses . Se les dio antiicipo del 30%</t>
  </si>
  <si>
    <t>Para Caparral _Barro Negro por 5 meses. Se les dio anticipo del 30%</t>
  </si>
  <si>
    <t>Elaborar Estudios Previos para el cumplimiento de la meta e indicador, orientado a la contrucción de mallas curriculares. En 2do trimestre, en proceso de contratación: teniendo en cuenta que para la vigencia 2020_2022 nos encontrabamaos en la etapa electoral, el gobierno nacional decretó la Ley de Garantiás hasta el mes de junio, la contratación de las mallas curriculares se encuentran en proceso de contrtación.  III Trimestre :Se reprograma con la nueva contratacoión 3 mallas ( 2, 3 y 4) e igualmente la misma cantidad de 3 materiales  didácticos</t>
  </si>
  <si>
    <t>Elaborar Estudios Previos para el cumplimiento de la meta e indicador, orientado a la contrucción de mallas curriculares. En 2do trimestre, en proceso de contratación: teniendo en cuenta que para la vigencia 2020_2022 nos encontrabamaos en la etapa electoral, el gobierno nacional decretó la Ley de Garantiás hasta el mes de junio, la contratación de las mallas curriculares se encuentran en proceso de contrtación.  III Trimestre : Se reprograma con la nueva contratación 2 mallas curriculares  ( preesccolar  y 1 primaria) e y los  materiales  didácticos orientados a los grados de 1, 6 y 7.</t>
  </si>
  <si>
    <t>MONITOREO Y SEGUIMIENTO  FECHA:  SEPTIEMBRE 30 de 2022</t>
  </si>
  <si>
    <t>Formación docente en 34 I.E de 11 municipios</t>
  </si>
  <si>
    <t xml:space="preserve">Formación de docentes en el tema de : Trata d epersonas y matrimonio servíl, prevención del abuspo sexual, prevención del suicidio, rutas de atención a vulnerabilidad de los niños, prevención del delito y istema de responsabilidad penal en adolescentes y educación para la sexualidad.  Nota_al 4to trimestre se formaron un total de 195 docentes </t>
  </si>
  <si>
    <t>69 EE con la Estrategia implementada  ESCUELA DE PADRES con enfoque de prevención,  violencia de género, equidad, derechos de la mujer y habilidades para vida./100</t>
  </si>
  <si>
    <r>
      <t xml:space="preserve">Se vienen realizando las respectivas retroalimentaciones de los PMI en las siguientes Instituciones eduactivas: GAVIOTAS-Mani; EL ALGARROBO-Orocué; SAN JUAN DE LOS LLANOS-Paz de Ariporo; RAFAEL URIBE URIBE-Pore; MANUEL ELKIN PATARROYO- Sabanalarga ; ARTURO SALAZAR MEJIA-Támara; EL CUSIANA y EL LLANO de Tauramena; POZO PETROLERO - Trinidad y SAN AGUSTIN de Villanueva.                                                                                 </t>
    </r>
    <r>
      <rPr>
        <u/>
        <sz val="7"/>
        <rFont val="Arial"/>
        <family val="2"/>
      </rPr>
      <t>En 2do trimestre</t>
    </r>
    <r>
      <rPr>
        <sz val="7"/>
        <rFont val="Arial"/>
        <family val="2"/>
      </rPr>
      <t>, de 22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En el 3er Trimestre de 18 I.E se revisaron  21  PMI.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t>
    </r>
  </si>
  <si>
    <r>
      <t>De las programadas  se han realizado 4 asistencia técnica a IE de los municipios de las programas: AGUAZUL: Cupiagua, León de Greiff, Luis María Jiménez.  CHÁMEZA: José Antonio Galán.  HATOCOROZAL: Bonifacio Gutiérrez.  LA SALINA: Jorge Eliecer Gaitán.  MANÍ:    San José de la Poyata, Camilo Torres Restrepo, Gaviotas, Jesús Bernal Pinzón. NUNCHIA: Antonio Nariño, El Pretexto.  OROCUÉ: El Algarrobo, Luis Carlos Galán Sarmiento. PAZ DE ARIPORO: San Juan de los Llanos, Simón Bolívar, Técnico Empresarial del Norte de Casanare. PORE: Antonio Nariño, El Banco.  RECETOR: Fernando Rodríguez.  SABANALARGA: Jorge Eliecer Gaitán.  SÁCAMA: Antonio Nariño.  SAN LUIS DE PALENQUE: Técnico Francisco Lucea.  TÁMARA: Víctor Gómez Corredor.  TAURAMENA: Centro Regional de Investigación Educación y Extensión de Tauramena "CRIET", El Cusiana, José María Córdoba, Siglo XXI.  TRINIDAD: Campestre Brisas del Pauto, Pozo Petrolero, Rafael García Herreros, Santa Irene, Técnico Integrado de Trinidad. VILLANUEVA: San Agustín.                                           Para el 2do Trimestre se atendieron 7 de las 10 I.E  programadas:</t>
    </r>
    <r>
      <rPr>
        <sz val="8"/>
        <rFont val="Browallia New"/>
        <family val="2"/>
      </rPr>
      <t xml:space="preserve"> AGUAZUL : Cupiagua. HATOCOROZAL: Bonifacio Gutiérrez. . MANÍ: La Poyata. NUNCHIA:  El Pretexto.   TÁMARA: Víctor Gómez Corredor,. TAURAMENA :SigloXXI. TRINIDAD: Técnico Integrado de Trinidad.  </t>
    </r>
    <r>
      <rPr>
        <sz val="8"/>
        <color rgb="FFFF0000"/>
        <rFont val="Browallia New"/>
        <family val="2"/>
      </rPr>
      <t/>
    </r>
  </si>
  <si>
    <t>5o Establecimientos educativos fortalecidos en la diferentes modalidades de educación media/100</t>
  </si>
  <si>
    <t xml:space="preserve">  1. Cronogramas de ejecución de orientaciones  vocacionales a  un total de 4.959 estudiantes de grados 10 y 11, de 49 I.E en 16 municipios  y curriculares a   44 docentes, en 10 municipios y 22 I.E  para el fortalecimiento de 50  establecimientos de la educación media y  técnica en el departamento de Casanare.
  2. Acciones pedagógicas con el SENA y otras instituciones de educación superior, para fortalecer la articulación de la educación media con la superior en los establecimientos educativos a través de la oferta de las entidades de educación superior.</t>
  </si>
  <si>
    <t xml:space="preserve"> A 2023 4915 estudiantes   de grados 10 y 11 de la educación media con orientación vocacional  y 44 docentes con orientación curricular</t>
  </si>
  <si>
    <t xml:space="preserve">Se realizaron mesas de trabajo sobre lineamientos técnicos y actividades rectoras en la primera infancia, al igual talleres teorico prácticos de cualificación y curriculo en la educación inicial. Y se logró obtener una matrícula de 931 estudiantes según el SIMAT.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</si>
</sst>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quot;$&quot;\ #,##0;[Red]\-&quot;$&quot;\ #,##0"/>
    <numFmt numFmtId="165" formatCode="_-&quot;$&quot;\ * #,##0.00_-;\-&quot;$&quot;\ * #,##0.00_-;_-&quot;$&quot;\ * &quot;-&quot;??_-;_-@_-"/>
    <numFmt numFmtId="166" formatCode="&quot;$&quot;\ #,##0.00"/>
    <numFmt numFmtId="167" formatCode="0.0%"/>
    <numFmt numFmtId="168" formatCode="&quot;$&quot;\ #,##0"/>
    <numFmt numFmtId="169" formatCode="_-&quot;$&quot;\ * #,##0.0_-;\-&quot;$&quot;\ * #,##0.0_-;_-&quot;$&quot;\ * &quot;-&quot;??_-;_-@_-"/>
    <numFmt numFmtId="170" formatCode="_(* #,##0.0_);_(* \(#,##0.0\);_(* &quot;-&quot;??_);_(@_)"/>
  </numFmts>
  <fonts count="32"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b/>
      <sz val="11"/>
      <name val="Arial"/>
      <family val="2"/>
    </font>
    <font>
      <sz val="9"/>
      <name val="Arial"/>
      <family val="2"/>
    </font>
    <font>
      <sz val="11"/>
      <color theme="1"/>
      <name val="Calibri"/>
      <family val="2"/>
      <scheme val="minor"/>
    </font>
    <font>
      <sz val="11"/>
      <name val="Arial"/>
      <family val="2"/>
    </font>
    <font>
      <sz val="8"/>
      <name val="Arial"/>
      <family val="2"/>
    </font>
    <font>
      <sz val="10"/>
      <color theme="1"/>
      <name val="Arial"/>
      <family val="2"/>
    </font>
    <font>
      <sz val="9"/>
      <color theme="1"/>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9"/>
      <color rgb="FFFF0000"/>
      <name val="Arial"/>
      <family val="2"/>
    </font>
    <font>
      <sz val="10"/>
      <color rgb="FFFF0000"/>
      <name val="Arial"/>
      <family val="2"/>
    </font>
    <font>
      <sz val="8"/>
      <name val="Browallia New"/>
      <family val="2"/>
    </font>
    <font>
      <u/>
      <sz val="8"/>
      <name val="Arial"/>
      <family val="2"/>
    </font>
    <font>
      <sz val="11"/>
      <name val="Calibri"/>
      <family val="2"/>
      <scheme val="minor"/>
    </font>
    <font>
      <sz val="8"/>
      <color theme="1"/>
      <name val="Arial"/>
      <family val="2"/>
    </font>
    <font>
      <b/>
      <sz val="9"/>
      <color theme="1"/>
      <name val="Arial"/>
      <family val="2"/>
    </font>
    <font>
      <u/>
      <sz val="7"/>
      <name val="Arial"/>
      <family val="2"/>
    </font>
    <font>
      <sz val="11"/>
      <color rgb="FFFF0000"/>
      <name val="Calibri"/>
      <family val="2"/>
      <scheme val="minor"/>
    </font>
    <font>
      <sz val="7"/>
      <color rgb="FFFF0000"/>
      <name val="Arial"/>
      <family val="2"/>
    </font>
    <font>
      <u/>
      <sz val="8"/>
      <color rgb="FFFF0000"/>
      <name val="Arial"/>
      <family val="2"/>
    </font>
    <font>
      <sz val="8"/>
      <color rgb="FFFF0000"/>
      <name val="Browallia New"/>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443">
    <xf numFmtId="0" fontId="0" fillId="0" borderId="0" xfId="0"/>
    <xf numFmtId="0" fontId="4" fillId="0" borderId="0" xfId="0" applyFont="1"/>
    <xf numFmtId="0" fontId="4" fillId="0" borderId="0" xfId="0" applyFont="1" applyFill="1"/>
    <xf numFmtId="0" fontId="4" fillId="2" borderId="0" xfId="0" applyFont="1" applyFill="1"/>
    <xf numFmtId="0" fontId="7"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2" borderId="15"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4" fillId="0" borderId="0" xfId="0" applyFont="1" applyAlignment="1">
      <alignment horizontal="right"/>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0" borderId="0" xfId="3" applyNumberFormat="1" applyFont="1" applyFill="1" applyBorder="1" applyAlignment="1">
      <alignment horizontal="center" vertical="center" wrapText="1"/>
    </xf>
    <xf numFmtId="9" fontId="4" fillId="2" borderId="0" xfId="0" applyNumberFormat="1" applyFont="1" applyFill="1" applyBorder="1" applyAlignment="1">
      <alignment vertical="center" wrapText="1"/>
    </xf>
    <xf numFmtId="9" fontId="4" fillId="0"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4" fillId="4" borderId="15" xfId="0" applyFont="1" applyFill="1" applyBorder="1" applyAlignment="1">
      <alignment horizontal="center" vertical="center"/>
    </xf>
    <xf numFmtId="0" fontId="4" fillId="3" borderId="15" xfId="0" applyFont="1" applyFill="1" applyBorder="1" applyAlignment="1">
      <alignment horizontal="center" vertical="center"/>
    </xf>
    <xf numFmtId="0" fontId="4" fillId="2" borderId="26" xfId="1" applyFont="1" applyFill="1" applyBorder="1" applyAlignment="1">
      <alignment horizontal="center" vertical="center" wrapText="1"/>
    </xf>
    <xf numFmtId="167" fontId="4" fillId="2" borderId="26" xfId="3" applyNumberFormat="1" applyFont="1" applyFill="1" applyBorder="1" applyAlignment="1">
      <alignment horizontal="center" vertical="center" wrapText="1"/>
    </xf>
    <xf numFmtId="9" fontId="4" fillId="2" borderId="26" xfId="1" applyNumberFormat="1" applyFont="1" applyFill="1" applyBorder="1" applyAlignment="1">
      <alignment horizontal="center" vertical="center" wrapText="1"/>
    </xf>
    <xf numFmtId="0" fontId="4" fillId="2" borderId="26" xfId="0" applyFont="1" applyFill="1" applyBorder="1" applyAlignment="1">
      <alignment vertical="center" wrapText="1"/>
    </xf>
    <xf numFmtId="9" fontId="4" fillId="2" borderId="26" xfId="3" applyNumberFormat="1" applyFont="1" applyFill="1" applyBorder="1" applyAlignment="1">
      <alignment horizontal="center" vertical="center" wrapText="1"/>
    </xf>
    <xf numFmtId="14" fontId="4" fillId="2" borderId="26" xfId="0" applyNumberFormat="1" applyFont="1" applyFill="1" applyBorder="1" applyAlignment="1">
      <alignment horizontal="center" vertical="center" wrapText="1"/>
    </xf>
    <xf numFmtId="14" fontId="4" fillId="0" borderId="26"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14" fontId="4" fillId="0" borderId="26" xfId="0" applyNumberFormat="1" applyFont="1" applyBorder="1" applyAlignment="1">
      <alignment vertical="center" wrapText="1"/>
    </xf>
    <xf numFmtId="0" fontId="7" fillId="2" borderId="26" xfId="0" applyFont="1" applyFill="1" applyBorder="1" applyAlignment="1">
      <alignment vertical="center" wrapText="1"/>
    </xf>
    <xf numFmtId="9" fontId="4" fillId="2" borderId="26" xfId="0" applyNumberFormat="1" applyFont="1" applyFill="1" applyBorder="1" applyAlignment="1">
      <alignment horizontal="center" vertical="center" wrapText="1"/>
    </xf>
    <xf numFmtId="168" fontId="7" fillId="2" borderId="26"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9" fontId="7" fillId="2" borderId="26" xfId="0" applyNumberFormat="1" applyFont="1" applyFill="1" applyBorder="1" applyAlignment="1">
      <alignment horizontal="center" vertical="center" wrapText="1"/>
    </xf>
    <xf numFmtId="0" fontId="4" fillId="0" borderId="0" xfId="0" applyFont="1" applyAlignment="1">
      <alignment horizontal="justify" vertical="top"/>
    </xf>
    <xf numFmtId="0" fontId="0" fillId="0" borderId="0" xfId="0" applyAlignment="1">
      <alignment horizontal="justify" vertical="top"/>
    </xf>
    <xf numFmtId="0" fontId="10" fillId="0" borderId="10" xfId="0" applyFont="1" applyFill="1" applyBorder="1" applyAlignment="1">
      <alignment horizontal="center" vertical="center" wrapText="1"/>
    </xf>
    <xf numFmtId="3" fontId="10" fillId="0" borderId="15"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xf>
    <xf numFmtId="0" fontId="15" fillId="0" borderId="0" xfId="0" applyFont="1" applyAlignment="1">
      <alignment horizontal="center"/>
    </xf>
    <xf numFmtId="0" fontId="9" fillId="2" borderId="0" xfId="0" applyFont="1" applyFill="1" applyBorder="1" applyAlignment="1">
      <alignment horizontal="justify" vertical="top" wrapText="1"/>
    </xf>
    <xf numFmtId="0" fontId="10" fillId="2" borderId="10" xfId="0" applyFont="1" applyFill="1" applyBorder="1" applyAlignment="1">
      <alignment horizontal="left" vertical="center" wrapText="1"/>
    </xf>
    <xf numFmtId="0" fontId="10" fillId="2" borderId="0" xfId="0" applyFont="1" applyFill="1" applyBorder="1" applyAlignment="1">
      <alignment vertical="center" wrapText="1"/>
    </xf>
    <xf numFmtId="0" fontId="10" fillId="0" borderId="0" xfId="0" applyFont="1"/>
    <xf numFmtId="0" fontId="15" fillId="0" borderId="0" xfId="0" applyFont="1"/>
    <xf numFmtId="0" fontId="10" fillId="0" borderId="10" xfId="0" applyFont="1" applyFill="1" applyBorder="1" applyAlignment="1">
      <alignment vertical="center" wrapText="1"/>
    </xf>
    <xf numFmtId="0" fontId="10" fillId="0" borderId="15"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xf numFmtId="0" fontId="10" fillId="2" borderId="0" xfId="0" applyFont="1" applyFill="1" applyBorder="1" applyAlignment="1">
      <alignment horizontal="justify" vertical="top" wrapText="1"/>
    </xf>
    <xf numFmtId="0" fontId="10" fillId="0" borderId="0" xfId="0" applyFont="1" applyAlignment="1">
      <alignment horizontal="justify" vertical="top"/>
    </xf>
    <xf numFmtId="0" fontId="15" fillId="0" borderId="0" xfId="0" applyFont="1" applyAlignment="1">
      <alignment horizontal="justify" vertical="top"/>
    </xf>
    <xf numFmtId="0" fontId="4" fillId="0" borderId="15" xfId="0" applyFont="1" applyFill="1" applyBorder="1" applyAlignment="1">
      <alignment horizontal="center" vertical="center"/>
    </xf>
    <xf numFmtId="0" fontId="0" fillId="0" borderId="0" xfId="0" applyFill="1"/>
    <xf numFmtId="0" fontId="12" fillId="2" borderId="26" xfId="0" applyFont="1" applyFill="1" applyBorder="1" applyAlignment="1">
      <alignment vertical="center" wrapText="1"/>
    </xf>
    <xf numFmtId="14" fontId="7" fillId="0" borderId="29"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14" fontId="7" fillId="0" borderId="0" xfId="0" applyNumberFormat="1" applyFont="1" applyFill="1" applyBorder="1" applyAlignment="1">
      <alignment horizontal="center" vertical="center" wrapText="1"/>
    </xf>
    <xf numFmtId="0" fontId="17" fillId="0" borderId="0" xfId="0" applyFont="1"/>
    <xf numFmtId="0" fontId="12" fillId="2" borderId="15" xfId="0" applyFont="1" applyFill="1" applyBorder="1" applyAlignment="1">
      <alignment vertical="center" wrapText="1"/>
    </xf>
    <xf numFmtId="0" fontId="7" fillId="2" borderId="10" xfId="0" applyFont="1" applyFill="1" applyBorder="1" applyAlignment="1">
      <alignment horizontal="justify" vertical="top" wrapText="1"/>
    </xf>
    <xf numFmtId="0" fontId="5" fillId="2" borderId="10" xfId="0" applyFont="1" applyFill="1" applyBorder="1" applyAlignment="1">
      <alignment horizontal="center" vertical="center" textRotation="90" wrapText="1"/>
    </xf>
    <xf numFmtId="0" fontId="3" fillId="0" borderId="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0" fillId="0" borderId="1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2" borderId="15" xfId="0" applyFont="1" applyFill="1" applyBorder="1" applyAlignment="1">
      <alignment horizontal="center" vertical="center" wrapText="1"/>
    </xf>
    <xf numFmtId="14" fontId="7" fillId="2" borderId="26" xfId="0" applyNumberFormat="1" applyFont="1" applyFill="1" applyBorder="1" applyAlignment="1">
      <alignment horizontal="center" vertical="center" wrapText="1"/>
    </xf>
    <xf numFmtId="166" fontId="7" fillId="0" borderId="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165" fontId="7" fillId="2" borderId="26" xfId="0" applyNumberFormat="1" applyFont="1" applyFill="1" applyBorder="1" applyAlignment="1">
      <alignment horizontal="center" vertical="center" wrapText="1"/>
    </xf>
    <xf numFmtId="0" fontId="10" fillId="2" borderId="11" xfId="0" applyFont="1" applyFill="1" applyBorder="1" applyAlignment="1">
      <alignment horizontal="justify" vertical="top" wrapText="1"/>
    </xf>
    <xf numFmtId="166" fontId="7" fillId="2" borderId="26" xfId="0" applyNumberFormat="1" applyFont="1" applyFill="1" applyBorder="1" applyAlignment="1">
      <alignment horizontal="center" vertical="center" wrapText="1"/>
    </xf>
    <xf numFmtId="9" fontId="21" fillId="2" borderId="26" xfId="3" applyNumberFormat="1" applyFont="1" applyFill="1" applyBorder="1" applyAlignment="1">
      <alignment horizontal="center" vertical="center" wrapText="1"/>
    </xf>
    <xf numFmtId="9" fontId="21" fillId="2" borderId="26" xfId="0" applyNumberFormat="1" applyFont="1" applyFill="1" applyBorder="1" applyAlignment="1">
      <alignment horizontal="center" vertical="center" wrapText="1"/>
    </xf>
    <xf numFmtId="166" fontId="20" fillId="2" borderId="26" xfId="0" applyNumberFormat="1" applyFont="1" applyFill="1" applyBorder="1" applyAlignment="1">
      <alignment horizontal="center" vertical="center" wrapText="1"/>
    </xf>
    <xf numFmtId="14" fontId="20" fillId="2" borderId="26" xfId="0" applyNumberFormat="1" applyFont="1" applyFill="1" applyBorder="1" applyAlignment="1">
      <alignment horizontal="center" vertical="center" wrapText="1"/>
    </xf>
    <xf numFmtId="0" fontId="20" fillId="2" borderId="10" xfId="0" applyFont="1" applyFill="1" applyBorder="1" applyAlignment="1">
      <alignment horizontal="justify" vertical="top" wrapText="1"/>
    </xf>
    <xf numFmtId="0" fontId="20" fillId="2" borderId="10" xfId="0" applyFont="1" applyFill="1" applyBorder="1" applyAlignment="1">
      <alignment vertical="center" wrapText="1"/>
    </xf>
    <xf numFmtId="0" fontId="5" fillId="2" borderId="10" xfId="0" applyFont="1" applyFill="1" applyBorder="1" applyAlignment="1">
      <alignment horizontal="center" vertical="center" textRotation="90" wrapText="1"/>
    </xf>
    <xf numFmtId="0" fontId="7" fillId="2" borderId="15"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10" fillId="2" borderId="1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2" borderId="11" xfId="0" applyFont="1" applyFill="1" applyBorder="1" applyAlignment="1">
      <alignment horizontal="justify" vertical="top" wrapText="1"/>
    </xf>
    <xf numFmtId="0" fontId="21" fillId="2" borderId="26" xfId="1" applyFont="1" applyFill="1" applyBorder="1" applyAlignment="1">
      <alignment horizontal="center" vertical="center" wrapText="1"/>
    </xf>
    <xf numFmtId="167" fontId="21" fillId="2" borderId="26" xfId="3" applyNumberFormat="1" applyFont="1" applyFill="1" applyBorder="1" applyAlignment="1">
      <alignment horizontal="center" vertical="center" wrapText="1"/>
    </xf>
    <xf numFmtId="0" fontId="18" fillId="5" borderId="0" xfId="0" applyFont="1" applyFill="1" applyAlignment="1">
      <alignment horizontal="center" vertical="center" wrapText="1"/>
    </xf>
    <xf numFmtId="0" fontId="24" fillId="2" borderId="0" xfId="0" applyFont="1" applyFill="1"/>
    <xf numFmtId="0" fontId="25" fillId="2" borderId="11" xfId="0" applyFont="1" applyFill="1" applyBorder="1" applyAlignment="1">
      <alignment horizontal="justify" vertical="top" wrapText="1"/>
    </xf>
    <xf numFmtId="9" fontId="21" fillId="2" borderId="26" xfId="1"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10" fontId="11" fillId="2" borderId="26" xfId="0" applyNumberFormat="1" applyFont="1" applyFill="1" applyBorder="1" applyAlignment="1">
      <alignment horizontal="center" vertical="center" wrapText="1"/>
    </xf>
    <xf numFmtId="9" fontId="11" fillId="2" borderId="26" xfId="0" applyNumberFormat="1" applyFont="1" applyFill="1" applyBorder="1" applyAlignment="1">
      <alignment horizontal="center" vertical="center" wrapText="1"/>
    </xf>
    <xf numFmtId="14" fontId="12" fillId="2" borderId="26" xfId="0" applyNumberFormat="1" applyFont="1" applyFill="1" applyBorder="1" applyAlignment="1">
      <alignment horizontal="center" vertical="center" wrapText="1"/>
    </xf>
    <xf numFmtId="166" fontId="12" fillId="2" borderId="26" xfId="0" applyNumberFormat="1" applyFont="1" applyFill="1" applyBorder="1" applyAlignment="1">
      <alignment horizontal="center" vertical="center" wrapText="1"/>
    </xf>
    <xf numFmtId="0" fontId="12" fillId="2" borderId="10" xfId="0" applyFont="1" applyFill="1" applyBorder="1" applyAlignment="1">
      <alignment horizontal="left" vertical="center" wrapText="1"/>
    </xf>
    <xf numFmtId="9" fontId="11" fillId="2" borderId="26" xfId="3" applyNumberFormat="1" applyFont="1" applyFill="1" applyBorder="1" applyAlignment="1">
      <alignment horizontal="center" vertical="center" wrapText="1"/>
    </xf>
    <xf numFmtId="0" fontId="12" fillId="2" borderId="15"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4" fillId="2" borderId="26" xfId="0" applyFont="1" applyFill="1" applyBorder="1" applyAlignment="1">
      <alignment horizontal="center" vertical="center" wrapText="1"/>
    </xf>
    <xf numFmtId="14" fontId="7" fillId="2" borderId="26"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7" fillId="2" borderId="26" xfId="0" applyFont="1" applyFill="1" applyBorder="1" applyAlignment="1">
      <alignment horizontal="justify" vertical="top" wrapText="1"/>
    </xf>
    <xf numFmtId="0" fontId="20" fillId="2" borderId="10" xfId="0" applyFont="1" applyFill="1" applyBorder="1" applyAlignment="1">
      <alignment horizontal="justify" vertical="center" wrapText="1"/>
    </xf>
    <xf numFmtId="0" fontId="4" fillId="6" borderId="26" xfId="0" applyFont="1" applyFill="1" applyBorder="1" applyAlignment="1">
      <alignment horizontal="center" vertical="center" wrapText="1"/>
    </xf>
    <xf numFmtId="166" fontId="4" fillId="0" borderId="26" xfId="0" applyNumberFormat="1" applyFont="1" applyFill="1" applyBorder="1" applyAlignment="1">
      <alignment horizontal="center" vertical="center" wrapText="1"/>
    </xf>
    <xf numFmtId="0" fontId="24" fillId="5" borderId="0" xfId="0" applyFont="1" applyFill="1"/>
    <xf numFmtId="0" fontId="5" fillId="5" borderId="10" xfId="0" applyFont="1" applyFill="1" applyBorder="1" applyAlignment="1">
      <alignment horizontal="center" vertical="center" textRotation="90" wrapText="1"/>
    </xf>
    <xf numFmtId="0" fontId="10" fillId="5" borderId="15" xfId="0" applyFont="1" applyFill="1" applyBorder="1" applyAlignment="1">
      <alignment vertical="center" wrapText="1"/>
    </xf>
    <xf numFmtId="0" fontId="7" fillId="5" borderId="15" xfId="0" applyFont="1" applyFill="1" applyBorder="1" applyAlignment="1">
      <alignment vertical="center" wrapText="1"/>
    </xf>
    <xf numFmtId="3" fontId="10" fillId="5" borderId="15" xfId="0" applyNumberFormat="1" applyFont="1" applyFill="1" applyBorder="1" applyAlignment="1">
      <alignment horizontal="center" vertical="center" wrapText="1"/>
    </xf>
    <xf numFmtId="0" fontId="10" fillId="5" borderId="10" xfId="0" applyFont="1" applyFill="1" applyBorder="1" applyAlignment="1">
      <alignment vertical="center" wrapText="1"/>
    </xf>
    <xf numFmtId="0" fontId="7" fillId="5" borderId="10" xfId="0" applyFont="1" applyFill="1" applyBorder="1" applyAlignment="1">
      <alignment vertical="center" wrapText="1"/>
    </xf>
    <xf numFmtId="0" fontId="7" fillId="5" borderId="10" xfId="0" applyFont="1" applyFill="1" applyBorder="1" applyAlignment="1">
      <alignment horizontal="justify" vertical="top" wrapText="1"/>
    </xf>
    <xf numFmtId="0" fontId="10" fillId="5" borderId="11" xfId="0" applyFont="1" applyFill="1" applyBorder="1" applyAlignment="1">
      <alignment horizontal="justify" vertical="top" wrapText="1"/>
    </xf>
    <xf numFmtId="0" fontId="4" fillId="5" borderId="26" xfId="0" applyNumberFormat="1" applyFont="1" applyFill="1" applyBorder="1" applyAlignment="1">
      <alignment horizontal="center" vertical="center" wrapText="1"/>
    </xf>
    <xf numFmtId="167" fontId="4" fillId="5" borderId="26" xfId="3"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9" fontId="4" fillId="5" borderId="26" xfId="0" applyNumberFormat="1" applyFont="1" applyFill="1" applyBorder="1" applyAlignment="1">
      <alignment horizontal="center" vertical="center" wrapText="1"/>
    </xf>
    <xf numFmtId="0" fontId="4" fillId="5" borderId="26" xfId="1" applyFont="1" applyFill="1" applyBorder="1" applyAlignment="1">
      <alignment horizontal="center" vertical="center" wrapText="1"/>
    </xf>
    <xf numFmtId="14" fontId="7" fillId="5" borderId="26" xfId="0" applyNumberFormat="1" applyFont="1" applyFill="1" applyBorder="1" applyAlignment="1">
      <alignment horizontal="center" vertical="center" wrapText="1"/>
    </xf>
    <xf numFmtId="14" fontId="4" fillId="5" borderId="26" xfId="0" applyNumberFormat="1" applyFont="1" applyFill="1" applyBorder="1" applyAlignment="1">
      <alignment vertical="center" wrapText="1"/>
    </xf>
    <xf numFmtId="0" fontId="0" fillId="5" borderId="0" xfId="0" applyFill="1"/>
    <xf numFmtId="0" fontId="7" fillId="5" borderId="15" xfId="0" applyFont="1" applyFill="1" applyBorder="1" applyAlignment="1">
      <alignment horizontal="justify" vertical="top" wrapText="1"/>
    </xf>
    <xf numFmtId="9" fontId="4" fillId="5" borderId="26" xfId="3" applyNumberFormat="1" applyFont="1" applyFill="1" applyBorder="1" applyAlignment="1">
      <alignment horizontal="center" vertical="center" wrapText="1"/>
    </xf>
    <xf numFmtId="0" fontId="4" fillId="5" borderId="26" xfId="0" applyFont="1" applyFill="1" applyBorder="1" applyAlignment="1">
      <alignment vertical="center" wrapText="1"/>
    </xf>
    <xf numFmtId="14" fontId="4" fillId="5" borderId="26" xfId="0"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167" fontId="4" fillId="5" borderId="26" xfId="0" applyNumberFormat="1" applyFont="1" applyFill="1" applyBorder="1" applyAlignment="1">
      <alignment horizontal="center" vertical="center" wrapText="1"/>
    </xf>
    <xf numFmtId="10" fontId="4" fillId="5" borderId="26" xfId="0" applyNumberFormat="1" applyFont="1" applyFill="1" applyBorder="1" applyAlignment="1">
      <alignment horizontal="center" vertical="center" wrapText="1"/>
    </xf>
    <xf numFmtId="0" fontId="21" fillId="7" borderId="26" xfId="0" applyFont="1" applyFill="1" applyBorder="1" applyAlignment="1">
      <alignment horizontal="center" vertical="center" wrapText="1"/>
    </xf>
    <xf numFmtId="0" fontId="16" fillId="5" borderId="11" xfId="0" applyFont="1" applyFill="1" applyBorder="1" applyAlignment="1">
      <alignment horizontal="justify" vertical="top" wrapText="1"/>
    </xf>
    <xf numFmtId="165" fontId="7" fillId="8" borderId="26" xfId="2" applyFont="1" applyFill="1" applyBorder="1" applyAlignment="1">
      <alignment vertical="center" wrapText="1"/>
    </xf>
    <xf numFmtId="166" fontId="7" fillId="8" borderId="26" xfId="0" applyNumberFormat="1" applyFont="1" applyFill="1" applyBorder="1" applyAlignment="1">
      <alignment vertical="center" wrapText="1"/>
    </xf>
    <xf numFmtId="14" fontId="7" fillId="8" borderId="26" xfId="0" applyNumberFormat="1" applyFont="1" applyFill="1" applyBorder="1" applyAlignment="1">
      <alignment vertical="center" wrapText="1"/>
    </xf>
    <xf numFmtId="166" fontId="20" fillId="8" borderId="26" xfId="0" applyNumberFormat="1" applyFont="1" applyFill="1" applyBorder="1" applyAlignment="1">
      <alignment horizontal="center" vertical="center" wrapText="1"/>
    </xf>
    <xf numFmtId="166" fontId="7" fillId="8" borderId="26"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166" fontId="20" fillId="2" borderId="26" xfId="0" applyNumberFormat="1" applyFont="1" applyFill="1" applyBorder="1" applyAlignment="1">
      <alignment horizontal="center" vertical="center" wrapText="1"/>
    </xf>
    <xf numFmtId="0" fontId="4" fillId="9" borderId="26"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21" fillId="9" borderId="26" xfId="0" applyFont="1" applyFill="1" applyBorder="1" applyAlignment="1">
      <alignment horizontal="center" vertical="center" wrapText="1"/>
    </xf>
    <xf numFmtId="166" fontId="7" fillId="2" borderId="26" xfId="0" applyNumberFormat="1" applyFont="1" applyFill="1" applyBorder="1" applyAlignment="1">
      <alignment horizontal="center" vertical="center" wrapText="1"/>
    </xf>
    <xf numFmtId="0" fontId="26" fillId="10" borderId="10" xfId="0" applyFont="1" applyFill="1" applyBorder="1" applyAlignment="1">
      <alignment horizontal="center" vertical="center" textRotation="90" wrapText="1"/>
    </xf>
    <xf numFmtId="0" fontId="25" fillId="10" borderId="10" xfId="0" applyFont="1" applyFill="1" applyBorder="1" applyAlignment="1">
      <alignment vertical="center" wrapText="1"/>
    </xf>
    <xf numFmtId="0" fontId="12" fillId="10" borderId="10" xfId="0" applyFont="1" applyFill="1" applyBorder="1" applyAlignment="1">
      <alignment vertical="center" wrapText="1"/>
    </xf>
    <xf numFmtId="0" fontId="25" fillId="10" borderId="10" xfId="0" applyFont="1" applyFill="1" applyBorder="1" applyAlignment="1">
      <alignment horizontal="center" vertical="center" wrapText="1"/>
    </xf>
    <xf numFmtId="0" fontId="12" fillId="10" borderId="10" xfId="0" applyFont="1" applyFill="1" applyBorder="1" applyAlignment="1">
      <alignment horizontal="justify" vertical="top" wrapText="1"/>
    </xf>
    <xf numFmtId="0" fontId="25" fillId="10" borderId="11" xfId="0" applyFont="1" applyFill="1" applyBorder="1" applyAlignment="1">
      <alignment horizontal="justify" vertical="top" wrapText="1"/>
    </xf>
    <xf numFmtId="0" fontId="11" fillId="10" borderId="26" xfId="0" applyFont="1" applyFill="1" applyBorder="1" applyAlignment="1">
      <alignment horizontal="center" vertical="center" wrapText="1"/>
    </xf>
    <xf numFmtId="9" fontId="11" fillId="10" borderId="26" xfId="3" applyNumberFormat="1" applyFont="1" applyFill="1" applyBorder="1" applyAlignment="1">
      <alignment horizontal="center" vertical="center" wrapText="1"/>
    </xf>
    <xf numFmtId="9" fontId="11" fillId="10" borderId="26" xfId="0" applyNumberFormat="1" applyFont="1" applyFill="1" applyBorder="1" applyAlignment="1">
      <alignment horizontal="center" vertical="center" wrapText="1"/>
    </xf>
    <xf numFmtId="10" fontId="11" fillId="10" borderId="26" xfId="0" applyNumberFormat="1" applyFont="1" applyFill="1" applyBorder="1" applyAlignment="1">
      <alignment horizontal="center" vertical="center" wrapText="1"/>
    </xf>
    <xf numFmtId="14" fontId="12" fillId="10" borderId="26" xfId="0" applyNumberFormat="1" applyFont="1" applyFill="1" applyBorder="1" applyAlignment="1">
      <alignment horizontal="center" vertical="center" wrapText="1"/>
    </xf>
    <xf numFmtId="14" fontId="11" fillId="10" borderId="26" xfId="0" applyNumberFormat="1" applyFont="1" applyFill="1" applyBorder="1" applyAlignment="1">
      <alignment horizontal="center" vertical="center" wrapText="1"/>
    </xf>
    <xf numFmtId="0" fontId="12" fillId="10" borderId="26" xfId="0" applyFont="1" applyFill="1" applyBorder="1" applyAlignment="1">
      <alignment vertical="center" wrapText="1"/>
    </xf>
    <xf numFmtId="0" fontId="0" fillId="10" borderId="0" xfId="0" applyFont="1" applyFill="1"/>
    <xf numFmtId="0" fontId="5" fillId="10" borderId="10" xfId="0" applyFont="1" applyFill="1" applyBorder="1" applyAlignment="1">
      <alignment horizontal="center" vertical="center" textRotation="90" wrapText="1"/>
    </xf>
    <xf numFmtId="0" fontId="10" fillId="10" borderId="10" xfId="0" applyFont="1" applyFill="1" applyBorder="1" applyAlignment="1">
      <alignment vertical="center" wrapText="1"/>
    </xf>
    <xf numFmtId="0" fontId="7" fillId="10" borderId="10" xfId="0" applyFont="1" applyFill="1" applyBorder="1" applyAlignment="1">
      <alignment vertical="center" wrapText="1"/>
    </xf>
    <xf numFmtId="0" fontId="10" fillId="10" borderId="10" xfId="0" applyFont="1" applyFill="1" applyBorder="1" applyAlignment="1">
      <alignment horizontal="center" vertical="center" wrapText="1"/>
    </xf>
    <xf numFmtId="166" fontId="12" fillId="10" borderId="26" xfId="0" applyNumberFormat="1" applyFont="1" applyFill="1" applyBorder="1" applyAlignment="1">
      <alignment horizontal="center" vertical="center" wrapText="1"/>
    </xf>
    <xf numFmtId="166" fontId="20" fillId="10" borderId="26" xfId="0" applyNumberFormat="1" applyFont="1" applyFill="1" applyBorder="1" applyAlignment="1">
      <alignment horizontal="center" vertical="center" wrapText="1"/>
    </xf>
    <xf numFmtId="14" fontId="20" fillId="10" borderId="26" xfId="0" applyNumberFormat="1" applyFont="1" applyFill="1" applyBorder="1" applyAlignment="1">
      <alignment horizontal="center" vertical="center" wrapText="1"/>
    </xf>
    <xf numFmtId="14" fontId="7" fillId="10" borderId="26" xfId="0" applyNumberFormat="1" applyFont="1" applyFill="1" applyBorder="1" applyAlignment="1">
      <alignment horizontal="center" vertical="center" wrapText="1"/>
    </xf>
    <xf numFmtId="166" fontId="7" fillId="10" borderId="26" xfId="0" applyNumberFormat="1" applyFont="1" applyFill="1" applyBorder="1" applyAlignment="1">
      <alignment horizontal="center" vertical="center" wrapText="1"/>
    </xf>
    <xf numFmtId="0" fontId="4" fillId="10" borderId="26" xfId="0" applyFont="1" applyFill="1" applyBorder="1" applyAlignment="1">
      <alignment vertical="center" wrapText="1"/>
    </xf>
    <xf numFmtId="0" fontId="7" fillId="10" borderId="26" xfId="0" applyFont="1" applyFill="1" applyBorder="1" applyAlignment="1">
      <alignment vertical="center" wrapText="1"/>
    </xf>
    <xf numFmtId="0" fontId="0" fillId="10" borderId="0" xfId="0" applyFill="1"/>
    <xf numFmtId="166" fontId="7" fillId="0" borderId="26" xfId="0" applyNumberFormat="1" applyFont="1" applyFill="1" applyBorder="1" applyAlignment="1">
      <alignment horizontal="center" vertical="center" wrapText="1"/>
    </xf>
    <xf numFmtId="0" fontId="7" fillId="11" borderId="15" xfId="0" applyFont="1" applyFill="1" applyBorder="1" applyAlignment="1">
      <alignment vertical="center" wrapText="1"/>
    </xf>
    <xf numFmtId="0" fontId="7" fillId="11" borderId="15" xfId="0" applyFont="1" applyFill="1" applyBorder="1" applyAlignment="1">
      <alignment horizontal="justify" vertical="top" wrapText="1"/>
    </xf>
    <xf numFmtId="0" fontId="10" fillId="11" borderId="11" xfId="0" applyFont="1" applyFill="1" applyBorder="1" applyAlignment="1">
      <alignment horizontal="justify" vertical="top" wrapText="1"/>
    </xf>
    <xf numFmtId="0" fontId="4" fillId="11" borderId="26" xfId="1" applyFont="1" applyFill="1" applyBorder="1" applyAlignment="1">
      <alignment horizontal="center" vertical="center" wrapText="1"/>
    </xf>
    <xf numFmtId="167" fontId="4" fillId="11" borderId="26" xfId="3" applyNumberFormat="1" applyFont="1" applyFill="1" applyBorder="1" applyAlignment="1">
      <alignment horizontal="center" vertical="center" wrapText="1"/>
    </xf>
    <xf numFmtId="9" fontId="4" fillId="11" borderId="26" xfId="3" applyNumberFormat="1" applyFont="1" applyFill="1" applyBorder="1" applyAlignment="1">
      <alignment horizontal="center" vertical="center" wrapText="1"/>
    </xf>
    <xf numFmtId="9" fontId="4" fillId="11" borderId="26" xfId="1" applyNumberFormat="1" applyFont="1" applyFill="1" applyBorder="1" applyAlignment="1">
      <alignment horizontal="center" vertical="center" wrapText="1"/>
    </xf>
    <xf numFmtId="166" fontId="7" fillId="11" borderId="26" xfId="0" applyNumberFormat="1" applyFont="1" applyFill="1" applyBorder="1" applyAlignment="1">
      <alignment vertical="center" wrapText="1"/>
    </xf>
    <xf numFmtId="165" fontId="7" fillId="11" borderId="26" xfId="2" applyFont="1" applyFill="1" applyBorder="1" applyAlignment="1">
      <alignment vertical="center" wrapText="1"/>
    </xf>
    <xf numFmtId="14" fontId="7" fillId="11" borderId="26" xfId="0" applyNumberFormat="1" applyFont="1" applyFill="1" applyBorder="1" applyAlignment="1">
      <alignment vertical="center" wrapText="1"/>
    </xf>
    <xf numFmtId="165" fontId="7" fillId="11" borderId="26" xfId="0" applyNumberFormat="1" applyFont="1" applyFill="1" applyBorder="1" applyAlignment="1">
      <alignment vertical="center" wrapText="1"/>
    </xf>
    <xf numFmtId="0" fontId="0" fillId="11" borderId="0" xfId="0" applyFill="1"/>
    <xf numFmtId="0" fontId="7" fillId="11" borderId="10" xfId="0" applyFont="1" applyFill="1" applyBorder="1" applyAlignment="1">
      <alignment vertical="center" wrapText="1"/>
    </xf>
    <xf numFmtId="0" fontId="7" fillId="11" borderId="10" xfId="0" applyFont="1" applyFill="1" applyBorder="1" applyAlignment="1">
      <alignment horizontal="justify" vertical="top" wrapText="1"/>
    </xf>
    <xf numFmtId="0" fontId="4" fillId="11" borderId="26" xfId="0" applyFont="1" applyFill="1" applyBorder="1" applyAlignment="1">
      <alignment horizontal="center" vertical="center" wrapText="1"/>
    </xf>
    <xf numFmtId="9" fontId="4" fillId="11" borderId="26" xfId="0" applyNumberFormat="1" applyFont="1" applyFill="1" applyBorder="1" applyAlignment="1">
      <alignment horizontal="center" vertical="center" wrapText="1"/>
    </xf>
    <xf numFmtId="168" fontId="7" fillId="11" borderId="26" xfId="0" applyNumberFormat="1" applyFont="1" applyFill="1" applyBorder="1" applyAlignment="1">
      <alignment horizontal="center" vertical="center" wrapText="1"/>
    </xf>
    <xf numFmtId="166" fontId="7" fillId="11" borderId="26" xfId="0" applyNumberFormat="1" applyFont="1" applyFill="1" applyBorder="1" applyAlignment="1">
      <alignment horizontal="center" vertical="center" wrapText="1"/>
    </xf>
    <xf numFmtId="0" fontId="19" fillId="11" borderId="11" xfId="0" applyFont="1" applyFill="1" applyBorder="1" applyAlignment="1">
      <alignment horizontal="justify" vertical="top" wrapText="1"/>
    </xf>
    <xf numFmtId="14" fontId="7" fillId="11" borderId="26" xfId="0" applyNumberFormat="1" applyFont="1" applyFill="1" applyBorder="1" applyAlignment="1">
      <alignment horizontal="center" vertical="center" wrapText="1"/>
    </xf>
    <xf numFmtId="0" fontId="4" fillId="11" borderId="26" xfId="0" applyFont="1" applyFill="1" applyBorder="1" applyAlignment="1">
      <alignment vertical="center" wrapText="1"/>
    </xf>
    <xf numFmtId="0" fontId="4" fillId="8" borderId="26" xfId="1" applyFont="1" applyFill="1" applyBorder="1" applyAlignment="1">
      <alignment horizontal="center" vertical="center" wrapText="1"/>
    </xf>
    <xf numFmtId="9" fontId="4" fillId="8" borderId="26" xfId="3" applyNumberFormat="1" applyFont="1" applyFill="1" applyBorder="1" applyAlignment="1">
      <alignment horizontal="center" vertical="center" wrapText="1"/>
    </xf>
    <xf numFmtId="0" fontId="4" fillId="8" borderId="26" xfId="0" applyFont="1" applyFill="1" applyBorder="1" applyAlignment="1">
      <alignment horizontal="center" vertical="center" wrapText="1"/>
    </xf>
    <xf numFmtId="0" fontId="5" fillId="8" borderId="10" xfId="0" applyFont="1" applyFill="1" applyBorder="1" applyAlignment="1">
      <alignment horizontal="center" vertical="center" textRotation="90" wrapText="1"/>
    </xf>
    <xf numFmtId="0" fontId="10" fillId="8"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justify" vertical="top" wrapText="1"/>
    </xf>
    <xf numFmtId="167" fontId="4" fillId="8" borderId="26" xfId="3" applyNumberFormat="1" applyFont="1" applyFill="1" applyBorder="1" applyAlignment="1">
      <alignment horizontal="center" vertical="center" wrapText="1"/>
    </xf>
    <xf numFmtId="9" fontId="4" fillId="8" borderId="26" xfId="1" applyNumberFormat="1" applyFont="1" applyFill="1" applyBorder="1" applyAlignment="1">
      <alignment horizontal="center" vertical="center" wrapText="1"/>
    </xf>
    <xf numFmtId="165" fontId="7" fillId="8" borderId="26" xfId="0" applyNumberFormat="1" applyFont="1" applyFill="1" applyBorder="1" applyAlignment="1">
      <alignment vertical="center" wrapText="1"/>
    </xf>
    <xf numFmtId="0" fontId="11" fillId="8" borderId="26" xfId="0" applyFont="1" applyFill="1" applyBorder="1" applyAlignment="1">
      <alignment vertical="center" wrapText="1"/>
    </xf>
    <xf numFmtId="0" fontId="0" fillId="8" borderId="0" xfId="0" applyFill="1"/>
    <xf numFmtId="0" fontId="4" fillId="7" borderId="26" xfId="0" applyFont="1" applyFill="1" applyBorder="1" applyAlignment="1">
      <alignment horizontal="center" vertical="center" wrapText="1"/>
    </xf>
    <xf numFmtId="0" fontId="11" fillId="7" borderId="26" xfId="0" applyFont="1" applyFill="1" applyBorder="1" applyAlignment="1">
      <alignment horizontal="center" vertical="center" wrapText="1"/>
    </xf>
    <xf numFmtId="9" fontId="11" fillId="7" borderId="26" xfId="3" applyNumberFormat="1" applyFont="1" applyFill="1" applyBorder="1" applyAlignment="1">
      <alignment horizontal="center" vertical="center" wrapText="1"/>
    </xf>
    <xf numFmtId="0" fontId="4" fillId="7" borderId="26" xfId="1" applyFont="1" applyFill="1" applyBorder="1" applyAlignment="1">
      <alignment horizontal="center" vertical="center" wrapText="1"/>
    </xf>
    <xf numFmtId="9" fontId="4" fillId="7" borderId="26" xfId="3" applyNumberFormat="1" applyFont="1" applyFill="1" applyBorder="1" applyAlignment="1">
      <alignment horizontal="center" vertical="center" wrapText="1"/>
    </xf>
    <xf numFmtId="0" fontId="19" fillId="8" borderId="11" xfId="0" applyFont="1" applyFill="1" applyBorder="1" applyAlignment="1">
      <alignment horizontal="justify" vertical="top" wrapText="1"/>
    </xf>
    <xf numFmtId="167" fontId="4" fillId="7" borderId="26" xfId="3" applyNumberFormat="1" applyFont="1" applyFill="1" applyBorder="1" applyAlignment="1">
      <alignment horizontal="center" vertical="center" wrapText="1"/>
    </xf>
    <xf numFmtId="0" fontId="0" fillId="6" borderId="0" xfId="0" applyFill="1"/>
    <xf numFmtId="0" fontId="25" fillId="6" borderId="15" xfId="0" applyFont="1" applyFill="1" applyBorder="1" applyAlignment="1">
      <alignment vertical="center" wrapText="1"/>
    </xf>
    <xf numFmtId="0" fontId="12" fillId="6" borderId="15" xfId="0" applyFont="1" applyFill="1" applyBorder="1" applyAlignment="1">
      <alignment vertical="center" wrapText="1"/>
    </xf>
    <xf numFmtId="0" fontId="12" fillId="6" borderId="15" xfId="0" applyFont="1" applyFill="1" applyBorder="1" applyAlignment="1">
      <alignment horizontal="justify" vertical="top" wrapText="1"/>
    </xf>
    <xf numFmtId="0" fontId="25" fillId="6" borderId="27" xfId="0" applyFont="1" applyFill="1" applyBorder="1" applyAlignment="1">
      <alignment horizontal="justify" vertical="top" wrapText="1"/>
    </xf>
    <xf numFmtId="0" fontId="11" fillId="6" borderId="26" xfId="0" applyFont="1" applyFill="1" applyBorder="1" applyAlignment="1">
      <alignment horizontal="center" vertical="center" wrapText="1"/>
    </xf>
    <xf numFmtId="9" fontId="11" fillId="6" borderId="26" xfId="3" applyNumberFormat="1" applyFont="1" applyFill="1" applyBorder="1" applyAlignment="1">
      <alignment horizontal="center" vertical="center" wrapText="1"/>
    </xf>
    <xf numFmtId="9" fontId="11" fillId="6" borderId="26" xfId="0" applyNumberFormat="1" applyFont="1" applyFill="1" applyBorder="1" applyAlignment="1">
      <alignment horizontal="center" vertical="center" wrapText="1"/>
    </xf>
    <xf numFmtId="0" fontId="25" fillId="6" borderId="15" xfId="0" applyFont="1" applyFill="1" applyBorder="1" applyAlignment="1">
      <alignment horizontal="justify" vertical="top" wrapText="1"/>
    </xf>
    <xf numFmtId="0" fontId="10" fillId="6" borderId="17" xfId="0" applyFont="1" applyFill="1" applyBorder="1" applyAlignment="1">
      <alignment horizontal="center" vertical="center" wrapText="1"/>
    </xf>
    <xf numFmtId="0" fontId="12" fillId="6" borderId="10" xfId="0" applyFont="1" applyFill="1" applyBorder="1" applyAlignment="1">
      <alignment vertical="center" wrapText="1"/>
    </xf>
    <xf numFmtId="0" fontId="25" fillId="6" borderId="11" xfId="0" applyFont="1" applyFill="1" applyBorder="1" applyAlignment="1">
      <alignment horizontal="justify" vertical="top" wrapText="1"/>
    </xf>
    <xf numFmtId="166" fontId="12" fillId="6" borderId="26" xfId="0" applyNumberFormat="1" applyFont="1" applyFill="1" applyBorder="1" applyAlignment="1">
      <alignment horizontal="center" vertical="center" wrapText="1"/>
    </xf>
    <xf numFmtId="165" fontId="12" fillId="6" borderId="26" xfId="2" applyFont="1" applyFill="1" applyBorder="1" applyAlignment="1">
      <alignment horizontal="center" vertical="center" wrapText="1"/>
    </xf>
    <xf numFmtId="165" fontId="7" fillId="6" borderId="26" xfId="2" applyFont="1" applyFill="1" applyBorder="1" applyAlignment="1">
      <alignment horizontal="center" vertical="center" wrapText="1"/>
    </xf>
    <xf numFmtId="166" fontId="7" fillId="6" borderId="26" xfId="0" applyNumberFormat="1" applyFont="1" applyFill="1" applyBorder="1" applyAlignment="1">
      <alignment horizontal="center" vertical="center" wrapText="1"/>
    </xf>
    <xf numFmtId="14" fontId="7" fillId="6" borderId="26" xfId="0" applyNumberFormat="1" applyFont="1" applyFill="1" applyBorder="1" applyAlignment="1">
      <alignment horizontal="center" vertical="center" wrapText="1"/>
    </xf>
    <xf numFmtId="165" fontId="7" fillId="6" borderId="26" xfId="0" applyNumberFormat="1" applyFont="1" applyFill="1" applyBorder="1" applyAlignment="1">
      <alignment horizontal="center" vertical="center" wrapText="1"/>
    </xf>
    <xf numFmtId="9" fontId="21" fillId="7" borderId="26" xfId="3" applyNumberFormat="1" applyFont="1" applyFill="1" applyBorder="1" applyAlignment="1">
      <alignment horizontal="center" vertical="center" wrapText="1"/>
    </xf>
    <xf numFmtId="0" fontId="10" fillId="6" borderId="17" xfId="0" applyFont="1" applyFill="1" applyBorder="1" applyAlignment="1">
      <alignment vertical="center" wrapText="1"/>
    </xf>
    <xf numFmtId="14" fontId="12" fillId="6" borderId="26" xfId="0" applyNumberFormat="1" applyFont="1" applyFill="1" applyBorder="1" applyAlignment="1">
      <alignment horizontal="center" vertical="center" wrapText="1"/>
    </xf>
    <xf numFmtId="43" fontId="10" fillId="5" borderId="26" xfId="4" applyFont="1" applyFill="1" applyBorder="1" applyAlignment="1">
      <alignment horizontal="center" vertical="center" wrapText="1"/>
    </xf>
    <xf numFmtId="0" fontId="10" fillId="2" borderId="11" xfId="0" applyFont="1" applyFill="1" applyBorder="1" applyAlignment="1">
      <alignment horizontal="justify" vertical="top" wrapText="1"/>
    </xf>
    <xf numFmtId="0" fontId="10" fillId="2" borderId="17" xfId="0" applyFont="1" applyFill="1" applyBorder="1" applyAlignment="1">
      <alignment horizontal="center" vertical="center" wrapText="1"/>
    </xf>
    <xf numFmtId="14" fontId="7" fillId="2" borderId="26"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5" fillId="6" borderId="10" xfId="0" applyFont="1" applyFill="1" applyBorder="1" applyAlignment="1">
      <alignment horizontal="justify" vertical="top" wrapText="1"/>
    </xf>
    <xf numFmtId="0" fontId="25" fillId="6" borderId="10" xfId="0" applyFont="1" applyFill="1" applyBorder="1" applyAlignment="1">
      <alignment horizontal="left" vertical="top" wrapText="1"/>
    </xf>
    <xf numFmtId="0" fontId="28" fillId="0" borderId="0" xfId="0" applyFont="1"/>
    <xf numFmtId="0" fontId="20" fillId="0" borderId="10" xfId="0" applyFont="1" applyFill="1" applyBorder="1" applyAlignment="1">
      <alignment vertical="center" wrapText="1"/>
    </xf>
    <xf numFmtId="0" fontId="16" fillId="0" borderId="10" xfId="0" applyFont="1" applyFill="1" applyBorder="1" applyAlignment="1">
      <alignment horizontal="center" vertical="center" wrapText="1"/>
    </xf>
    <xf numFmtId="0" fontId="29" fillId="6" borderId="10" xfId="0" applyFont="1" applyFill="1" applyBorder="1" applyAlignment="1">
      <alignment vertical="center" wrapText="1"/>
    </xf>
    <xf numFmtId="0" fontId="20" fillId="6" borderId="10" xfId="0" applyFont="1" applyFill="1" applyBorder="1" applyAlignment="1">
      <alignment vertical="center" wrapText="1"/>
    </xf>
    <xf numFmtId="0" fontId="20" fillId="6" borderId="10" xfId="0" applyFont="1" applyFill="1" applyBorder="1" applyAlignment="1">
      <alignment horizontal="justify" vertical="top" wrapText="1"/>
    </xf>
    <xf numFmtId="0" fontId="21" fillId="6" borderId="26" xfId="0" applyNumberFormat="1" applyFont="1" applyFill="1" applyBorder="1" applyAlignment="1">
      <alignment horizontal="center" vertical="center" wrapText="1"/>
    </xf>
    <xf numFmtId="167" fontId="21" fillId="6" borderId="26" xfId="3" applyNumberFormat="1" applyFont="1" applyFill="1" applyBorder="1" applyAlignment="1">
      <alignment horizontal="center" vertical="center" wrapText="1"/>
    </xf>
    <xf numFmtId="0" fontId="21" fillId="6" borderId="26" xfId="0" applyFont="1" applyFill="1" applyBorder="1" applyAlignment="1">
      <alignment horizontal="center" vertical="center" wrapText="1"/>
    </xf>
    <xf numFmtId="167" fontId="16" fillId="6" borderId="26" xfId="3" applyNumberFormat="1" applyFont="1" applyFill="1" applyBorder="1" applyAlignment="1">
      <alignment horizontal="center" vertical="center" wrapText="1"/>
    </xf>
    <xf numFmtId="167" fontId="16" fillId="7" borderId="26" xfId="3" applyNumberFormat="1" applyFont="1" applyFill="1" applyBorder="1" applyAlignment="1">
      <alignment horizontal="center" vertical="center" wrapText="1"/>
    </xf>
    <xf numFmtId="9" fontId="21" fillId="6" borderId="26" xfId="0" applyNumberFormat="1" applyFont="1" applyFill="1" applyBorder="1" applyAlignment="1">
      <alignment horizontal="center" vertical="center" wrapText="1"/>
    </xf>
    <xf numFmtId="9" fontId="21" fillId="6" borderId="26" xfId="1" applyNumberFormat="1" applyFont="1" applyFill="1" applyBorder="1" applyAlignment="1">
      <alignment horizontal="center" vertical="center" wrapText="1"/>
    </xf>
    <xf numFmtId="166" fontId="20" fillId="6" borderId="26" xfId="0" applyNumberFormat="1" applyFont="1" applyFill="1" applyBorder="1" applyAlignment="1">
      <alignment vertical="center" wrapText="1"/>
    </xf>
    <xf numFmtId="165" fontId="20" fillId="6" borderId="26" xfId="2" applyFont="1" applyFill="1" applyBorder="1" applyAlignment="1">
      <alignment vertical="center" wrapText="1"/>
    </xf>
    <xf numFmtId="165" fontId="20" fillId="8" borderId="26" xfId="2" applyFont="1" applyFill="1" applyBorder="1" applyAlignment="1">
      <alignment vertical="center" wrapText="1"/>
    </xf>
    <xf numFmtId="166" fontId="20" fillId="8" borderId="26" xfId="0" applyNumberFormat="1" applyFont="1" applyFill="1" applyBorder="1" applyAlignment="1">
      <alignment vertical="center" wrapText="1"/>
    </xf>
    <xf numFmtId="14" fontId="20" fillId="8" borderId="26" xfId="0" applyNumberFormat="1" applyFont="1" applyFill="1" applyBorder="1" applyAlignment="1">
      <alignment vertical="center" wrapText="1"/>
    </xf>
    <xf numFmtId="14" fontId="21" fillId="0" borderId="26" xfId="0" applyNumberFormat="1" applyFont="1" applyFill="1" applyBorder="1" applyAlignment="1">
      <alignment horizontal="center" vertical="center" wrapText="1"/>
    </xf>
    <xf numFmtId="0" fontId="16" fillId="6" borderId="1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9" fillId="2" borderId="11" xfId="0" applyFont="1" applyFill="1" applyBorder="1" applyAlignment="1">
      <alignment horizontal="justify" vertical="top" wrapText="1"/>
    </xf>
    <xf numFmtId="0" fontId="21" fillId="2" borderId="26" xfId="0" applyNumberFormat="1" applyFont="1" applyFill="1" applyBorder="1" applyAlignment="1">
      <alignment horizontal="center" vertical="center" wrapText="1"/>
    </xf>
    <xf numFmtId="0" fontId="7" fillId="12" borderId="10" xfId="0" applyFont="1" applyFill="1" applyBorder="1" applyAlignment="1">
      <alignment vertical="center" wrapText="1"/>
    </xf>
    <xf numFmtId="0" fontId="10" fillId="6" borderId="10" xfId="0" applyFont="1" applyFill="1" applyBorder="1" applyAlignment="1">
      <alignment vertical="center" wrapText="1"/>
    </xf>
    <xf numFmtId="0" fontId="25" fillId="6" borderId="10" xfId="0" applyFont="1" applyFill="1" applyBorder="1" applyAlignment="1">
      <alignment vertical="center" wrapText="1"/>
    </xf>
    <xf numFmtId="0" fontId="10" fillId="6" borderId="15" xfId="0" applyFont="1" applyFill="1" applyBorder="1" applyAlignment="1">
      <alignment vertical="center" wrapText="1"/>
    </xf>
    <xf numFmtId="0" fontId="25" fillId="13" borderId="15" xfId="0" applyFont="1" applyFill="1" applyBorder="1" applyAlignment="1">
      <alignment vertical="center" wrapText="1"/>
    </xf>
    <xf numFmtId="0" fontId="12" fillId="2" borderId="10" xfId="0" applyFont="1" applyFill="1" applyBorder="1" applyAlignment="1">
      <alignment vertical="center" wrapText="1"/>
    </xf>
    <xf numFmtId="0" fontId="19" fillId="13" borderId="10" xfId="0" applyFont="1" applyFill="1" applyBorder="1" applyAlignment="1">
      <alignment vertical="center" wrapText="1"/>
    </xf>
    <xf numFmtId="0" fontId="4" fillId="2" borderId="26" xfId="0" applyFont="1" applyFill="1" applyBorder="1" applyAlignment="1">
      <alignment horizontal="center" vertical="center" wrapText="1"/>
    </xf>
    <xf numFmtId="169" fontId="20" fillId="8" borderId="26" xfId="2" applyNumberFormat="1" applyFont="1" applyFill="1" applyBorder="1" applyAlignment="1">
      <alignment vertical="center" wrapText="1"/>
    </xf>
    <xf numFmtId="0" fontId="12" fillId="2" borderId="17" xfId="0" applyFont="1" applyFill="1" applyBorder="1" applyAlignment="1">
      <alignment horizontal="center" vertical="center" wrapText="1"/>
    </xf>
    <xf numFmtId="14" fontId="7" fillId="2" borderId="26"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166" fontId="7" fillId="0" borderId="26" xfId="0" applyNumberFormat="1" applyFont="1" applyFill="1" applyBorder="1" applyAlignment="1">
      <alignment vertical="center" wrapText="1"/>
    </xf>
    <xf numFmtId="166" fontId="10" fillId="2" borderId="26" xfId="4" applyNumberFormat="1" applyFont="1" applyFill="1" applyBorder="1" applyAlignment="1">
      <alignment horizontal="center" vertical="center" wrapText="1"/>
    </xf>
    <xf numFmtId="43" fontId="12" fillId="2" borderId="26" xfId="4" applyFont="1" applyFill="1" applyBorder="1" applyAlignment="1">
      <alignment horizontal="center" vertical="center" wrapText="1"/>
    </xf>
    <xf numFmtId="0" fontId="12" fillId="2" borderId="28" xfId="0" applyFont="1" applyFill="1" applyBorder="1" applyAlignment="1">
      <alignment horizontal="left" vertical="center" wrapText="1"/>
    </xf>
    <xf numFmtId="43" fontId="7" fillId="0" borderId="26" xfId="4" applyFont="1" applyFill="1" applyBorder="1" applyAlignment="1">
      <alignment horizontal="center" vertical="center" wrapText="1"/>
    </xf>
    <xf numFmtId="170" fontId="12" fillId="5" borderId="26" xfId="4" applyNumberFormat="1" applyFont="1" applyFill="1" applyBorder="1" applyAlignment="1">
      <alignment horizontal="center" vertical="center" wrapText="1"/>
    </xf>
    <xf numFmtId="170" fontId="12" fillId="2" borderId="26" xfId="4" applyNumberFormat="1" applyFont="1" applyFill="1" applyBorder="1" applyAlignment="1">
      <alignment horizontal="center" vertical="center" wrapText="1"/>
    </xf>
    <xf numFmtId="0" fontId="16" fillId="2" borderId="10" xfId="0" applyFont="1" applyFill="1" applyBorder="1" applyAlignment="1">
      <alignment vertical="center" wrapText="1"/>
    </xf>
    <xf numFmtId="43" fontId="7" fillId="2" borderId="30" xfId="4" applyFont="1" applyFill="1" applyBorder="1" applyAlignment="1">
      <alignment horizontal="center" vertical="center" wrapText="1"/>
    </xf>
    <xf numFmtId="43" fontId="7" fillId="2" borderId="32" xfId="4" applyFont="1" applyFill="1" applyBorder="1" applyAlignment="1">
      <alignment horizontal="center" vertical="center" wrapText="1"/>
    </xf>
    <xf numFmtId="166" fontId="12" fillId="10" borderId="30" xfId="0" applyNumberFormat="1" applyFont="1" applyFill="1" applyBorder="1" applyAlignment="1">
      <alignment horizontal="center" vertical="center" wrapText="1"/>
    </xf>
    <xf numFmtId="166" fontId="12" fillId="10" borderId="32" xfId="0" applyNumberFormat="1" applyFont="1" applyFill="1" applyBorder="1" applyAlignment="1">
      <alignment horizontal="center" vertical="center" wrapText="1"/>
    </xf>
    <xf numFmtId="0" fontId="7" fillId="2" borderId="34" xfId="0" applyFont="1" applyFill="1" applyBorder="1" applyAlignment="1">
      <alignment vertical="top" wrapText="1"/>
    </xf>
    <xf numFmtId="0" fontId="7" fillId="2" borderId="35" xfId="0" applyFont="1" applyFill="1" applyBorder="1" applyAlignment="1">
      <alignment vertical="top" wrapText="1"/>
    </xf>
    <xf numFmtId="0" fontId="7" fillId="2" borderId="34" xfId="0" applyFont="1" applyFill="1" applyBorder="1" applyAlignment="1">
      <alignment horizontal="left" vertical="top" wrapText="1"/>
    </xf>
    <xf numFmtId="0" fontId="7" fillId="2" borderId="35" xfId="0" applyFont="1" applyFill="1" applyBorder="1" applyAlignment="1">
      <alignment horizontal="left" vertical="top" wrapText="1"/>
    </xf>
    <xf numFmtId="166" fontId="7" fillId="2" borderId="30" xfId="0" applyNumberFormat="1" applyFont="1" applyFill="1" applyBorder="1" applyAlignment="1">
      <alignment horizontal="center" vertical="center" wrapText="1"/>
    </xf>
    <xf numFmtId="166" fontId="7" fillId="2" borderId="32" xfId="0" applyNumberFormat="1" applyFont="1" applyFill="1" applyBorder="1" applyAlignment="1">
      <alignment horizontal="center" vertical="center" wrapText="1"/>
    </xf>
    <xf numFmtId="0" fontId="5" fillId="2" borderId="10" xfId="0" applyFont="1" applyFill="1" applyBorder="1" applyAlignment="1">
      <alignment horizontal="center" vertical="center" textRotation="90"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166" fontId="7" fillId="6" borderId="26" xfId="0" applyNumberFormat="1" applyFont="1" applyFill="1" applyBorder="1" applyAlignment="1">
      <alignment horizontal="center" vertical="center" wrapText="1"/>
    </xf>
    <xf numFmtId="165" fontId="7" fillId="6" borderId="26"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5" fillId="2" borderId="15" xfId="0" applyFont="1" applyFill="1" applyBorder="1" applyAlignment="1">
      <alignment horizontal="center" vertical="center" textRotation="90" wrapText="1"/>
    </xf>
    <xf numFmtId="0" fontId="5" fillId="2" borderId="17" xfId="0" applyFont="1" applyFill="1" applyBorder="1" applyAlignment="1">
      <alignment horizontal="center" vertical="center" textRotation="90" wrapText="1"/>
    </xf>
    <xf numFmtId="0" fontId="5" fillId="2" borderId="16" xfId="0" applyFont="1" applyFill="1" applyBorder="1" applyAlignment="1">
      <alignment horizontal="center" vertical="center" textRotation="90" wrapText="1"/>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9" fontId="7" fillId="2" borderId="30" xfId="0" applyNumberFormat="1" applyFont="1" applyFill="1" applyBorder="1" applyAlignment="1">
      <alignment horizontal="center" vertical="center" wrapText="1"/>
    </xf>
    <xf numFmtId="9" fontId="7" fillId="2" borderId="32" xfId="0" applyNumberFormat="1" applyFont="1" applyFill="1" applyBorder="1" applyAlignment="1">
      <alignment horizontal="center" vertical="center" wrapText="1"/>
    </xf>
    <xf numFmtId="164" fontId="7" fillId="2" borderId="30" xfId="0" applyNumberFormat="1" applyFont="1" applyFill="1" applyBorder="1" applyAlignment="1">
      <alignment horizontal="center" vertical="center" wrapText="1"/>
    </xf>
    <xf numFmtId="164" fontId="7" fillId="2" borderId="32" xfId="0" applyNumberFormat="1"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6" xfId="0" applyFont="1" applyFill="1" applyBorder="1" applyAlignment="1">
      <alignment horizontal="center" vertical="center" wrapText="1"/>
    </xf>
    <xf numFmtId="166" fontId="12" fillId="2" borderId="26" xfId="0" applyNumberFormat="1" applyFont="1" applyFill="1" applyBorder="1" applyAlignment="1">
      <alignment horizontal="center" vertical="center" wrapText="1"/>
    </xf>
    <xf numFmtId="166" fontId="20" fillId="2" borderId="26" xfId="0" applyNumberFormat="1" applyFont="1" applyFill="1" applyBorder="1" applyAlignment="1">
      <alignment horizontal="center" vertical="center" wrapText="1"/>
    </xf>
    <xf numFmtId="166" fontId="20" fillId="0" borderId="26" xfId="0" applyNumberFormat="1" applyFont="1" applyFill="1" applyBorder="1" applyAlignment="1">
      <alignment horizontal="center" vertical="center" wrapText="1"/>
    </xf>
    <xf numFmtId="0" fontId="25" fillId="2" borderId="13" xfId="0" applyFont="1" applyFill="1" applyBorder="1" applyAlignment="1">
      <alignment horizontal="justify" vertical="top" wrapText="1"/>
    </xf>
    <xf numFmtId="0" fontId="25" fillId="2" borderId="28" xfId="0" applyFont="1" applyFill="1" applyBorder="1" applyAlignment="1">
      <alignment horizontal="justify" vertical="top" wrapText="1"/>
    </xf>
    <xf numFmtId="0" fontId="25" fillId="2" borderId="27" xfId="0" applyFont="1" applyFill="1" applyBorder="1" applyAlignment="1">
      <alignment horizontal="justify" vertical="top" wrapText="1"/>
    </xf>
    <xf numFmtId="0" fontId="11" fillId="2" borderId="26" xfId="0" applyFont="1" applyFill="1" applyBorder="1" applyAlignment="1">
      <alignment horizontal="center" vertical="center" wrapText="1"/>
    </xf>
    <xf numFmtId="166" fontId="12" fillId="2" borderId="30" xfId="0" applyNumberFormat="1" applyFont="1" applyFill="1" applyBorder="1" applyAlignment="1">
      <alignment horizontal="center" vertical="center" wrapText="1"/>
    </xf>
    <xf numFmtId="166" fontId="12" fillId="2" borderId="31" xfId="0" applyNumberFormat="1" applyFont="1" applyFill="1" applyBorder="1" applyAlignment="1">
      <alignment horizontal="center" vertical="center" wrapText="1"/>
    </xf>
    <xf numFmtId="166" fontId="12" fillId="2" borderId="32" xfId="0" applyNumberFormat="1" applyFont="1" applyFill="1" applyBorder="1" applyAlignment="1">
      <alignment horizontal="center" vertical="center" wrapText="1"/>
    </xf>
    <xf numFmtId="43" fontId="12" fillId="2" borderId="26" xfId="4" applyFont="1" applyFill="1" applyBorder="1" applyAlignment="1">
      <alignment horizontal="center" vertical="center" wrapText="1"/>
    </xf>
    <xf numFmtId="166" fontId="12" fillId="2" borderId="26" xfId="0" applyNumberFormat="1" applyFont="1" applyFill="1" applyBorder="1" applyAlignment="1">
      <alignment horizontal="center" vertical="center"/>
    </xf>
    <xf numFmtId="166" fontId="7" fillId="2" borderId="30" xfId="4" applyNumberFormat="1"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2" fillId="2" borderId="15" xfId="0" applyFont="1" applyFill="1" applyBorder="1" applyAlignment="1">
      <alignment horizontal="justify" vertical="top" wrapText="1"/>
    </xf>
    <xf numFmtId="0" fontId="12" fillId="2" borderId="17" xfId="0" applyFont="1" applyFill="1" applyBorder="1" applyAlignment="1">
      <alignment horizontal="justify" vertical="top" wrapText="1"/>
    </xf>
    <xf numFmtId="0" fontId="12" fillId="2" borderId="16" xfId="0" applyFont="1" applyFill="1" applyBorder="1" applyAlignment="1">
      <alignment horizontal="justify" vertical="top" wrapText="1"/>
    </xf>
    <xf numFmtId="0" fontId="7" fillId="6" borderId="1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25" fillId="6" borderId="17"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0" fillId="2" borderId="11" xfId="0" applyFont="1" applyFill="1" applyBorder="1" applyAlignment="1">
      <alignment horizontal="justify" vertical="top" wrapText="1"/>
    </xf>
    <xf numFmtId="0" fontId="11" fillId="11" borderId="26" xfId="0" applyFont="1" applyFill="1" applyBorder="1" applyAlignment="1">
      <alignment horizontal="center" vertical="center" wrapText="1"/>
    </xf>
    <xf numFmtId="0" fontId="17" fillId="2" borderId="26" xfId="1" applyFont="1" applyFill="1" applyBorder="1" applyAlignment="1">
      <alignment horizontal="center" vertical="center" wrapText="1"/>
    </xf>
    <xf numFmtId="166" fontId="12" fillId="6" borderId="26" xfId="0" applyNumberFormat="1" applyFont="1" applyFill="1" applyBorder="1" applyAlignment="1">
      <alignment horizontal="center" vertical="center" wrapText="1"/>
    </xf>
    <xf numFmtId="165" fontId="12" fillId="6" borderId="26" xfId="2" applyFont="1" applyFill="1" applyBorder="1" applyAlignment="1">
      <alignment horizontal="center" vertical="center" wrapText="1"/>
    </xf>
    <xf numFmtId="165" fontId="7" fillId="6" borderId="26" xfId="2"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8" fillId="5" borderId="26" xfId="1" applyFont="1" applyFill="1" applyBorder="1" applyAlignment="1">
      <alignment horizontal="center" vertical="center" wrapText="1"/>
    </xf>
    <xf numFmtId="0" fontId="17" fillId="5" borderId="26" xfId="1"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0" borderId="10" xfId="0" applyFont="1" applyBorder="1" applyAlignment="1">
      <alignment horizontal="center" vertical="center" textRotation="90"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11" borderId="10" xfId="0" applyFont="1" applyFill="1" applyBorder="1" applyAlignment="1">
      <alignment horizontal="center" vertical="center" textRotation="90" wrapText="1"/>
    </xf>
    <xf numFmtId="0" fontId="10" fillId="11" borderId="15"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5"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4" xfId="0" applyFont="1" applyFill="1" applyBorder="1" applyAlignment="1">
      <alignment horizontal="center" vertical="center" wrapText="1"/>
    </xf>
    <xf numFmtId="14" fontId="7" fillId="2" borderId="30" xfId="0" applyNumberFormat="1" applyFont="1" applyFill="1" applyBorder="1" applyAlignment="1">
      <alignment horizontal="center" vertical="center" wrapText="1"/>
    </xf>
    <xf numFmtId="14" fontId="7" fillId="2" borderId="32" xfId="0" applyNumberFormat="1" applyFont="1" applyFill="1" applyBorder="1" applyAlignment="1">
      <alignment horizontal="center" vertical="center" wrapText="1"/>
    </xf>
    <xf numFmtId="166" fontId="7" fillId="0" borderId="30" xfId="0" applyNumberFormat="1" applyFont="1" applyFill="1" applyBorder="1" applyAlignment="1">
      <alignment horizontal="center" vertical="center" wrapText="1"/>
    </xf>
    <xf numFmtId="166" fontId="7" fillId="0" borderId="32" xfId="0" applyNumberFormat="1" applyFont="1" applyFill="1" applyBorder="1" applyAlignment="1">
      <alignment horizontal="center" vertical="center" wrapText="1"/>
    </xf>
    <xf numFmtId="14" fontId="4" fillId="2" borderId="30" xfId="0" applyNumberFormat="1" applyFont="1" applyFill="1" applyBorder="1" applyAlignment="1">
      <alignment horizontal="center" vertical="center" wrapText="1"/>
    </xf>
    <xf numFmtId="14" fontId="4" fillId="2" borderId="32" xfId="0" applyNumberFormat="1"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5" fillId="0" borderId="1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14" fontId="7" fillId="6" borderId="26"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166" fontId="20" fillId="2" borderId="30" xfId="0" applyNumberFormat="1" applyFont="1" applyFill="1" applyBorder="1" applyAlignment="1">
      <alignment horizontal="center" vertical="center" wrapText="1"/>
    </xf>
    <xf numFmtId="166" fontId="20" fillId="2" borderId="31" xfId="0" applyNumberFormat="1" applyFont="1" applyFill="1" applyBorder="1" applyAlignment="1">
      <alignment horizontal="center" vertical="center" wrapText="1"/>
    </xf>
    <xf numFmtId="166" fontId="20" fillId="2" borderId="32" xfId="0" applyNumberFormat="1" applyFont="1" applyFill="1" applyBorder="1" applyAlignment="1">
      <alignment horizontal="center"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62"/>
  <sheetViews>
    <sheetView tabSelected="1" topLeftCell="N43" zoomScale="80" zoomScaleNormal="80" workbookViewId="0">
      <selection activeCell="V47" sqref="V47"/>
    </sheetView>
  </sheetViews>
  <sheetFormatPr baseColWidth="10" defaultRowHeight="15" x14ac:dyDescent="0.25"/>
  <cols>
    <col min="1" max="1" width="4.5703125" customWidth="1"/>
    <col min="2" max="2" width="2" customWidth="1"/>
    <col min="3" max="3" width="14.42578125" customWidth="1"/>
    <col min="4" max="5" width="6.85546875" style="51" customWidth="1"/>
    <col min="6" max="6" width="15.7109375" customWidth="1"/>
    <col min="7" max="7" width="13.5703125" style="46" customWidth="1"/>
    <col min="8" max="8" width="16.28515625" customWidth="1"/>
    <col min="9" max="9" width="19" style="51" customWidth="1"/>
    <col min="10" max="10" width="12.28515625" style="51" customWidth="1"/>
    <col min="11" max="11" width="16" customWidth="1"/>
    <col min="12" max="12" width="41" style="40" customWidth="1"/>
    <col min="13" max="13" width="43.28515625" style="58" customWidth="1"/>
    <col min="14" max="21" width="8.7109375" customWidth="1"/>
    <col min="22" max="22" width="9.5703125" customWidth="1"/>
    <col min="23" max="23" width="10.28515625" customWidth="1"/>
    <col min="24" max="24" width="10.85546875" customWidth="1"/>
    <col min="25" max="25" width="14.5703125" customWidth="1"/>
    <col min="26" max="26" width="15" customWidth="1"/>
    <col min="27" max="27" width="16" customWidth="1"/>
    <col min="28" max="28" width="15.42578125" customWidth="1"/>
    <col min="29" max="29" width="14.7109375" customWidth="1"/>
    <col min="30" max="30" width="14.85546875" customWidth="1"/>
    <col min="31" max="31" width="15.5703125" customWidth="1"/>
    <col min="32" max="32" width="16.85546875" customWidth="1"/>
    <col min="33" max="33" width="15.7109375" style="60" customWidth="1"/>
    <col min="34" max="34" width="16.5703125" customWidth="1"/>
    <col min="35" max="35" width="15.85546875" customWidth="1"/>
    <col min="36" max="36" width="13.5703125" style="65" customWidth="1"/>
  </cols>
  <sheetData>
    <row r="1" spans="3:36" ht="15.75" thickBot="1" x14ac:dyDescent="0.3">
      <c r="C1" s="390"/>
      <c r="D1" s="391"/>
      <c r="E1" s="391"/>
      <c r="F1" s="391"/>
      <c r="G1" s="391"/>
      <c r="H1" s="391"/>
      <c r="I1" s="392"/>
      <c r="J1" s="396" t="s">
        <v>0</v>
      </c>
      <c r="K1" s="397"/>
      <c r="L1" s="397"/>
      <c r="M1" s="397"/>
      <c r="N1" s="397"/>
      <c r="O1" s="397"/>
      <c r="P1" s="397"/>
      <c r="Q1" s="397"/>
      <c r="R1" s="397"/>
      <c r="S1" s="397"/>
      <c r="T1" s="397"/>
      <c r="U1" s="397"/>
      <c r="V1" s="397"/>
      <c r="W1" s="397"/>
      <c r="X1" s="397"/>
      <c r="Y1" s="397"/>
      <c r="Z1" s="397"/>
      <c r="AA1" s="397"/>
      <c r="AB1" s="69"/>
      <c r="AC1" s="3"/>
      <c r="AD1" s="3"/>
      <c r="AE1" s="3"/>
      <c r="AF1" s="3"/>
      <c r="AG1" s="2"/>
      <c r="AH1" s="3"/>
      <c r="AI1" s="3"/>
      <c r="AJ1" s="4"/>
    </row>
    <row r="2" spans="3:36" ht="15.75" thickBot="1" x14ac:dyDescent="0.3">
      <c r="C2" s="393"/>
      <c r="D2" s="394"/>
      <c r="E2" s="394"/>
      <c r="F2" s="394"/>
      <c r="G2" s="394"/>
      <c r="H2" s="394"/>
      <c r="I2" s="395"/>
      <c r="J2" s="398" t="s">
        <v>1</v>
      </c>
      <c r="K2" s="399"/>
      <c r="L2" s="399"/>
      <c r="M2" s="399"/>
      <c r="N2" s="399"/>
      <c r="O2" s="399"/>
      <c r="P2" s="399"/>
      <c r="Q2" s="399"/>
      <c r="R2" s="399"/>
      <c r="S2" s="399"/>
      <c r="T2" s="399"/>
      <c r="U2" s="399"/>
      <c r="V2" s="399"/>
      <c r="W2" s="399"/>
      <c r="X2" s="399"/>
      <c r="Y2" s="399"/>
      <c r="Z2" s="399"/>
      <c r="AA2" s="399"/>
      <c r="AB2" s="5"/>
      <c r="AC2" s="3"/>
      <c r="AD2" s="3"/>
      <c r="AE2" s="3"/>
      <c r="AF2" s="3"/>
      <c r="AG2" s="2"/>
      <c r="AH2" s="3"/>
      <c r="AI2" s="3"/>
      <c r="AJ2" s="4"/>
    </row>
    <row r="3" spans="3:36" ht="15.75" thickBot="1" x14ac:dyDescent="0.3">
      <c r="C3" s="393"/>
      <c r="D3" s="394"/>
      <c r="E3" s="394"/>
      <c r="F3" s="394"/>
      <c r="G3" s="394"/>
      <c r="H3" s="394"/>
      <c r="I3" s="395"/>
      <c r="J3" s="400" t="s">
        <v>7</v>
      </c>
      <c r="K3" s="401"/>
      <c r="L3" s="401"/>
      <c r="M3" s="401"/>
      <c r="N3" s="401"/>
      <c r="O3" s="401"/>
      <c r="P3" s="401"/>
      <c r="Q3" s="401"/>
      <c r="R3" s="401"/>
      <c r="S3" s="401"/>
      <c r="T3" s="401"/>
      <c r="U3" s="401"/>
      <c r="V3" s="401"/>
      <c r="W3" s="401"/>
      <c r="X3" s="401"/>
      <c r="Y3" s="401"/>
      <c r="Z3" s="401"/>
      <c r="AA3" s="401"/>
      <c r="AB3" s="5"/>
      <c r="AC3" s="3"/>
      <c r="AD3" s="3"/>
      <c r="AE3" s="3"/>
      <c r="AF3" s="3"/>
      <c r="AG3" s="2"/>
      <c r="AH3" s="3"/>
      <c r="AI3" s="3"/>
      <c r="AJ3" s="4"/>
    </row>
    <row r="4" spans="3:36" ht="15.75" thickBot="1" x14ac:dyDescent="0.3">
      <c r="C4" s="393"/>
      <c r="D4" s="394"/>
      <c r="E4" s="394"/>
      <c r="F4" s="394"/>
      <c r="G4" s="394"/>
      <c r="H4" s="394"/>
      <c r="I4" s="395"/>
      <c r="J4" s="402" t="s">
        <v>2</v>
      </c>
      <c r="K4" s="403"/>
      <c r="L4" s="403"/>
      <c r="M4" s="404"/>
      <c r="N4" s="403"/>
      <c r="O4" s="403"/>
      <c r="P4" s="403"/>
      <c r="Q4" s="403"/>
      <c r="R4" s="403"/>
      <c r="S4" s="403"/>
      <c r="T4" s="403"/>
      <c r="U4" s="403"/>
      <c r="V4" s="403"/>
      <c r="W4" s="403"/>
      <c r="X4" s="403"/>
      <c r="Y4" s="404"/>
      <c r="Z4" s="71"/>
      <c r="AA4" s="70" t="s">
        <v>8</v>
      </c>
      <c r="AB4" s="6"/>
      <c r="AC4" s="3"/>
      <c r="AD4" s="3"/>
      <c r="AE4" s="3"/>
      <c r="AF4" s="3"/>
      <c r="AG4" s="2"/>
      <c r="AH4" s="3"/>
      <c r="AI4" s="3"/>
      <c r="AJ4" s="4"/>
    </row>
    <row r="5" spans="3:36" x14ac:dyDescent="0.25">
      <c r="C5" s="405" t="s">
        <v>221</v>
      </c>
      <c r="D5" s="406"/>
      <c r="E5" s="406"/>
      <c r="F5" s="406"/>
      <c r="G5" s="406"/>
      <c r="H5" s="406"/>
      <c r="I5" s="406"/>
      <c r="J5" s="406"/>
      <c r="K5" s="406"/>
      <c r="L5" s="406"/>
      <c r="M5" s="406"/>
      <c r="N5" s="407" t="s">
        <v>286</v>
      </c>
      <c r="O5" s="407"/>
      <c r="P5" s="407"/>
      <c r="Q5" s="407"/>
      <c r="R5" s="407"/>
      <c r="S5" s="407"/>
      <c r="T5" s="407"/>
      <c r="U5" s="407"/>
      <c r="V5" s="407"/>
      <c r="W5" s="407"/>
      <c r="X5" s="407"/>
      <c r="Y5" s="407"/>
      <c r="Z5" s="407"/>
      <c r="AA5" s="407"/>
      <c r="AB5" s="407"/>
      <c r="AC5" s="407"/>
      <c r="AD5" s="407"/>
      <c r="AE5" s="407"/>
      <c r="AF5" s="407"/>
      <c r="AG5" s="407"/>
      <c r="AH5" s="407"/>
      <c r="AI5" s="407"/>
      <c r="AJ5" s="408"/>
    </row>
    <row r="6" spans="3:36" ht="31.5" customHeight="1" x14ac:dyDescent="0.25">
      <c r="C6" s="388" t="s">
        <v>200</v>
      </c>
      <c r="D6" s="389" t="s">
        <v>3</v>
      </c>
      <c r="E6" s="389"/>
      <c r="F6" s="388" t="s">
        <v>15</v>
      </c>
      <c r="G6" s="389" t="s">
        <v>21</v>
      </c>
      <c r="H6" s="388" t="s">
        <v>22</v>
      </c>
      <c r="I6" s="389" t="s">
        <v>23</v>
      </c>
      <c r="J6" s="389" t="s">
        <v>4</v>
      </c>
      <c r="K6" s="388" t="s">
        <v>5</v>
      </c>
      <c r="L6" s="388" t="s">
        <v>20</v>
      </c>
      <c r="M6" s="389" t="s">
        <v>19</v>
      </c>
      <c r="N6" s="413" t="s">
        <v>25</v>
      </c>
      <c r="O6" s="414"/>
      <c r="P6" s="414"/>
      <c r="Q6" s="414"/>
      <c r="R6" s="414"/>
      <c r="S6" s="414"/>
      <c r="T6" s="414"/>
      <c r="U6" s="414"/>
      <c r="V6" s="414"/>
      <c r="W6" s="415"/>
      <c r="X6" s="416" t="s">
        <v>24</v>
      </c>
      <c r="Y6" s="418" t="s">
        <v>26</v>
      </c>
      <c r="Z6" s="419"/>
      <c r="AA6" s="419"/>
      <c r="AB6" s="419"/>
      <c r="AC6" s="419"/>
      <c r="AD6" s="419"/>
      <c r="AE6" s="419"/>
      <c r="AF6" s="419"/>
      <c r="AG6" s="419"/>
      <c r="AH6" s="420"/>
      <c r="AI6" s="430" t="s">
        <v>6</v>
      </c>
      <c r="AJ6" s="409" t="s">
        <v>18</v>
      </c>
    </row>
    <row r="7" spans="3:36" ht="57" customHeight="1" x14ac:dyDescent="0.25">
      <c r="C7" s="388"/>
      <c r="D7" s="389" t="s">
        <v>9</v>
      </c>
      <c r="E7" s="389" t="s">
        <v>10</v>
      </c>
      <c r="F7" s="388"/>
      <c r="G7" s="389"/>
      <c r="H7" s="388"/>
      <c r="I7" s="389"/>
      <c r="J7" s="389"/>
      <c r="K7" s="388"/>
      <c r="L7" s="388"/>
      <c r="M7" s="389"/>
      <c r="N7" s="411" t="s">
        <v>11</v>
      </c>
      <c r="O7" s="412"/>
      <c r="P7" s="411" t="s">
        <v>12</v>
      </c>
      <c r="Q7" s="412"/>
      <c r="R7" s="411" t="s">
        <v>13</v>
      </c>
      <c r="S7" s="412"/>
      <c r="T7" s="437" t="s">
        <v>14</v>
      </c>
      <c r="U7" s="437"/>
      <c r="V7" s="437" t="s">
        <v>217</v>
      </c>
      <c r="W7" s="437"/>
      <c r="X7" s="417"/>
      <c r="Y7" s="376" t="s">
        <v>11</v>
      </c>
      <c r="Z7" s="377"/>
      <c r="AA7" s="376" t="s">
        <v>12</v>
      </c>
      <c r="AB7" s="377"/>
      <c r="AC7" s="432" t="s">
        <v>13</v>
      </c>
      <c r="AD7" s="432"/>
      <c r="AE7" s="432" t="s">
        <v>14</v>
      </c>
      <c r="AF7" s="432"/>
      <c r="AG7" s="432" t="s">
        <v>27</v>
      </c>
      <c r="AH7" s="432"/>
      <c r="AI7" s="431"/>
      <c r="AJ7" s="410"/>
    </row>
    <row r="8" spans="3:36" x14ac:dyDescent="0.25">
      <c r="C8" s="388"/>
      <c r="D8" s="389"/>
      <c r="E8" s="389"/>
      <c r="F8" s="388"/>
      <c r="G8" s="389"/>
      <c r="H8" s="388"/>
      <c r="I8" s="389"/>
      <c r="J8" s="389"/>
      <c r="K8" s="388"/>
      <c r="L8" s="388"/>
      <c r="M8" s="389"/>
      <c r="N8" s="23" t="s">
        <v>16</v>
      </c>
      <c r="O8" s="23" t="s">
        <v>17</v>
      </c>
      <c r="P8" s="23" t="s">
        <v>16</v>
      </c>
      <c r="Q8" s="23" t="s">
        <v>17</v>
      </c>
      <c r="R8" s="23" t="s">
        <v>16</v>
      </c>
      <c r="S8" s="23" t="s">
        <v>17</v>
      </c>
      <c r="T8" s="23" t="s">
        <v>16</v>
      </c>
      <c r="U8" s="23" t="s">
        <v>17</v>
      </c>
      <c r="V8" s="23" t="s">
        <v>16</v>
      </c>
      <c r="W8" s="23" t="s">
        <v>17</v>
      </c>
      <c r="X8" s="417"/>
      <c r="Y8" s="24" t="s">
        <v>16</v>
      </c>
      <c r="Z8" s="24" t="s">
        <v>17</v>
      </c>
      <c r="AA8" s="24" t="s">
        <v>16</v>
      </c>
      <c r="AB8" s="24" t="s">
        <v>17</v>
      </c>
      <c r="AC8" s="24" t="s">
        <v>16</v>
      </c>
      <c r="AD8" s="24" t="s">
        <v>17</v>
      </c>
      <c r="AE8" s="24" t="s">
        <v>16</v>
      </c>
      <c r="AF8" s="24" t="s">
        <v>17</v>
      </c>
      <c r="AG8" s="59" t="s">
        <v>16</v>
      </c>
      <c r="AH8" s="24" t="s">
        <v>17</v>
      </c>
      <c r="AI8" s="431"/>
      <c r="AJ8" s="410"/>
    </row>
    <row r="9" spans="3:36" s="191" customFormat="1" ht="195.75" customHeight="1" x14ac:dyDescent="0.25">
      <c r="C9" s="378" t="s">
        <v>28</v>
      </c>
      <c r="D9" s="379" t="s">
        <v>29</v>
      </c>
      <c r="E9" s="379" t="s">
        <v>29</v>
      </c>
      <c r="F9" s="382" t="s">
        <v>30</v>
      </c>
      <c r="G9" s="379" t="s">
        <v>31</v>
      </c>
      <c r="H9" s="382" t="s">
        <v>32</v>
      </c>
      <c r="I9" s="379" t="s">
        <v>33</v>
      </c>
      <c r="J9" s="302" t="s">
        <v>185</v>
      </c>
      <c r="K9" s="180" t="s">
        <v>186</v>
      </c>
      <c r="L9" s="181" t="s">
        <v>208</v>
      </c>
      <c r="M9" s="182" t="s">
        <v>262</v>
      </c>
      <c r="N9" s="183">
        <v>10</v>
      </c>
      <c r="O9" s="184">
        <f t="shared" ref="O9:O28" si="0">N9/V9</f>
        <v>0.15873015873015872</v>
      </c>
      <c r="P9" s="183">
        <v>16</v>
      </c>
      <c r="Q9" s="185">
        <f>P9/V9</f>
        <v>0.25396825396825395</v>
      </c>
      <c r="R9" s="216">
        <v>21</v>
      </c>
      <c r="S9" s="217">
        <f>R9/V9</f>
        <v>0.33333333333333331</v>
      </c>
      <c r="T9" s="183">
        <v>16</v>
      </c>
      <c r="U9" s="183"/>
      <c r="V9" s="183">
        <f>+N9+P9+R9+T9</f>
        <v>63</v>
      </c>
      <c r="W9" s="186">
        <f t="shared" ref="W9:W20" si="1">O9+Q9+S9</f>
        <v>0.74603174603174605</v>
      </c>
      <c r="X9" s="359" t="s">
        <v>156</v>
      </c>
      <c r="Y9" s="187">
        <v>7539840</v>
      </c>
      <c r="Z9" s="187">
        <v>7539840</v>
      </c>
      <c r="AA9" s="188">
        <v>11309760</v>
      </c>
      <c r="AB9" s="188">
        <v>11309760</v>
      </c>
      <c r="AC9" s="188">
        <v>11309760</v>
      </c>
      <c r="AD9" s="188">
        <v>11309760</v>
      </c>
      <c r="AE9" s="187">
        <v>7539840</v>
      </c>
      <c r="AF9" s="189"/>
      <c r="AG9" s="187">
        <f>Y9+AA9+AC9+AE9</f>
        <v>37699200</v>
      </c>
      <c r="AH9" s="190">
        <f>Z9+AB9+AD9</f>
        <v>30159360</v>
      </c>
      <c r="AI9" s="361" t="s">
        <v>263</v>
      </c>
      <c r="AJ9" s="362" t="s">
        <v>132</v>
      </c>
    </row>
    <row r="10" spans="3:36" s="191" customFormat="1" ht="60" customHeight="1" x14ac:dyDescent="0.25">
      <c r="C10" s="378"/>
      <c r="D10" s="380"/>
      <c r="E10" s="380"/>
      <c r="F10" s="383"/>
      <c r="G10" s="380"/>
      <c r="H10" s="383"/>
      <c r="I10" s="380"/>
      <c r="J10" s="303"/>
      <c r="K10" s="192" t="s">
        <v>213</v>
      </c>
      <c r="L10" s="193" t="s">
        <v>215</v>
      </c>
      <c r="M10" s="182" t="s">
        <v>216</v>
      </c>
      <c r="N10" s="194">
        <v>2</v>
      </c>
      <c r="O10" s="185">
        <f t="shared" si="0"/>
        <v>0.33333333333333331</v>
      </c>
      <c r="P10" s="194">
        <v>2</v>
      </c>
      <c r="Q10" s="185">
        <f>P10/V10</f>
        <v>0.33333333333333331</v>
      </c>
      <c r="R10" s="213">
        <v>1</v>
      </c>
      <c r="S10" s="217">
        <f>R10/V10</f>
        <v>0.16666666666666666</v>
      </c>
      <c r="T10" s="194">
        <v>1</v>
      </c>
      <c r="U10" s="195">
        <v>0</v>
      </c>
      <c r="V10" s="194">
        <f>+N10+P10+R10+T10</f>
        <v>6</v>
      </c>
      <c r="W10" s="195">
        <f>O10+Q10+S10+U10</f>
        <v>0.83333333333333326</v>
      </c>
      <c r="X10" s="359"/>
      <c r="Y10" s="196">
        <v>3769920</v>
      </c>
      <c r="Z10" s="196">
        <v>3769920</v>
      </c>
      <c r="AA10" s="197">
        <v>5654880</v>
      </c>
      <c r="AB10" s="197">
        <v>5654880</v>
      </c>
      <c r="AC10" s="197">
        <v>5654880</v>
      </c>
      <c r="AD10" s="197">
        <v>5654880</v>
      </c>
      <c r="AE10" s="196">
        <v>3769920</v>
      </c>
      <c r="AF10" s="196"/>
      <c r="AG10" s="187">
        <f>Y10+AA10+AC10+AE10</f>
        <v>18849600</v>
      </c>
      <c r="AH10" s="190">
        <f>Z10+AB10+AD10</f>
        <v>15079680</v>
      </c>
      <c r="AI10" s="361"/>
      <c r="AJ10" s="362"/>
    </row>
    <row r="11" spans="3:36" s="191" customFormat="1" ht="119.25" customHeight="1" x14ac:dyDescent="0.25">
      <c r="C11" s="378"/>
      <c r="D11" s="381"/>
      <c r="E11" s="381"/>
      <c r="F11" s="384"/>
      <c r="G11" s="381"/>
      <c r="H11" s="384"/>
      <c r="I11" s="381"/>
      <c r="J11" s="304"/>
      <c r="K11" s="192" t="s">
        <v>214</v>
      </c>
      <c r="L11" s="193" t="s">
        <v>222</v>
      </c>
      <c r="M11" s="198" t="s">
        <v>258</v>
      </c>
      <c r="N11" s="194">
        <v>8</v>
      </c>
      <c r="O11" s="185">
        <f t="shared" si="0"/>
        <v>0.4</v>
      </c>
      <c r="P11" s="194">
        <v>4</v>
      </c>
      <c r="Q11" s="185">
        <f>P11/V11</f>
        <v>0.2</v>
      </c>
      <c r="R11" s="213">
        <v>6</v>
      </c>
      <c r="S11" s="217">
        <f>R11/V11</f>
        <v>0.3</v>
      </c>
      <c r="T11" s="194">
        <v>5</v>
      </c>
      <c r="U11" s="195">
        <v>0</v>
      </c>
      <c r="V11" s="194">
        <v>20</v>
      </c>
      <c r="W11" s="195">
        <f>O11+Q11+S11+U11</f>
        <v>0.90000000000000013</v>
      </c>
      <c r="X11" s="194" t="s">
        <v>140</v>
      </c>
      <c r="Y11" s="196">
        <v>0</v>
      </c>
      <c r="Z11" s="196">
        <v>0</v>
      </c>
      <c r="AA11" s="197">
        <v>0</v>
      </c>
      <c r="AB11" s="196">
        <v>0</v>
      </c>
      <c r="AC11" s="197">
        <v>0</v>
      </c>
      <c r="AD11" s="196"/>
      <c r="AE11" s="196">
        <v>0</v>
      </c>
      <c r="AF11" s="196"/>
      <c r="AG11" s="187">
        <f>Y11+AA11+AC11+AE11</f>
        <v>0</v>
      </c>
      <c r="AH11" s="199"/>
      <c r="AI11" s="200"/>
      <c r="AJ11" s="362"/>
    </row>
    <row r="12" spans="3:36" s="212" customFormat="1" ht="170.25" customHeight="1" x14ac:dyDescent="0.25">
      <c r="C12" s="204" t="s">
        <v>28</v>
      </c>
      <c r="D12" s="205" t="s">
        <v>29</v>
      </c>
      <c r="E12" s="205" t="s">
        <v>29</v>
      </c>
      <c r="F12" s="206" t="s">
        <v>30</v>
      </c>
      <c r="G12" s="205" t="s">
        <v>31</v>
      </c>
      <c r="H12" s="206" t="s">
        <v>32</v>
      </c>
      <c r="I12" s="205" t="s">
        <v>201</v>
      </c>
      <c r="J12" s="245" t="s">
        <v>34</v>
      </c>
      <c r="K12" s="206" t="s">
        <v>35</v>
      </c>
      <c r="L12" s="207" t="s">
        <v>202</v>
      </c>
      <c r="M12" s="218" t="s">
        <v>290</v>
      </c>
      <c r="N12" s="201">
        <v>12</v>
      </c>
      <c r="O12" s="208">
        <f t="shared" si="0"/>
        <v>0.17391304347826086</v>
      </c>
      <c r="P12" s="201">
        <v>16</v>
      </c>
      <c r="Q12" s="202">
        <f>P12/V12</f>
        <v>0.2318840579710145</v>
      </c>
      <c r="R12" s="216">
        <v>21</v>
      </c>
      <c r="S12" s="217">
        <f>R12/V12</f>
        <v>0.30434782608695654</v>
      </c>
      <c r="T12" s="201">
        <v>17</v>
      </c>
      <c r="U12" s="201"/>
      <c r="V12" s="201">
        <v>69</v>
      </c>
      <c r="W12" s="209">
        <f t="shared" si="1"/>
        <v>0.71014492753623193</v>
      </c>
      <c r="X12" s="203" t="s">
        <v>156</v>
      </c>
      <c r="Y12" s="143">
        <v>11309760</v>
      </c>
      <c r="Z12" s="143">
        <v>11309760</v>
      </c>
      <c r="AA12" s="142">
        <v>16964640</v>
      </c>
      <c r="AB12" s="142">
        <v>16964640</v>
      </c>
      <c r="AC12" s="142">
        <v>16964640</v>
      </c>
      <c r="AD12" s="142">
        <v>16964640</v>
      </c>
      <c r="AE12" s="143">
        <v>11309760</v>
      </c>
      <c r="AF12" s="144"/>
      <c r="AG12" s="143">
        <f>Y12+AA12+AC12+AE12</f>
        <v>56548800</v>
      </c>
      <c r="AH12" s="210">
        <f>Z12+AB12+AD12</f>
        <v>45239040</v>
      </c>
      <c r="AI12" s="211" t="s">
        <v>164</v>
      </c>
      <c r="AJ12" s="362"/>
    </row>
    <row r="13" spans="3:36" ht="315" customHeight="1" x14ac:dyDescent="0.25">
      <c r="C13" s="301" t="s">
        <v>28</v>
      </c>
      <c r="D13" s="319" t="s">
        <v>29</v>
      </c>
      <c r="E13" s="319" t="s">
        <v>29</v>
      </c>
      <c r="F13" s="308" t="s">
        <v>36</v>
      </c>
      <c r="G13" s="305">
        <v>1200</v>
      </c>
      <c r="H13" s="308" t="s">
        <v>37</v>
      </c>
      <c r="I13" s="305" t="s">
        <v>220</v>
      </c>
      <c r="J13" s="272" t="s">
        <v>34</v>
      </c>
      <c r="K13" s="86" t="s">
        <v>187</v>
      </c>
      <c r="L13" s="113" t="s">
        <v>240</v>
      </c>
      <c r="M13" s="269" t="s">
        <v>268</v>
      </c>
      <c r="N13" s="93">
        <v>3</v>
      </c>
      <c r="O13" s="94">
        <f t="shared" si="0"/>
        <v>0.25</v>
      </c>
      <c r="P13" s="93">
        <v>15</v>
      </c>
      <c r="Q13" s="94">
        <f>P13/V13-25%</f>
        <v>1</v>
      </c>
      <c r="R13" s="93">
        <v>5</v>
      </c>
      <c r="S13" s="94">
        <f t="shared" ref="S13" si="2">R13/V13</f>
        <v>0.41666666666666669</v>
      </c>
      <c r="T13" s="93">
        <v>0</v>
      </c>
      <c r="U13" s="94">
        <v>0</v>
      </c>
      <c r="V13" s="93">
        <v>12</v>
      </c>
      <c r="W13" s="98">
        <f>O13+Q13+S13-67%</f>
        <v>0.9966666666666667</v>
      </c>
      <c r="X13" s="73" t="s">
        <v>156</v>
      </c>
      <c r="Y13" s="283">
        <v>3769920</v>
      </c>
      <c r="Z13" s="283">
        <v>3769920</v>
      </c>
      <c r="AA13" s="283">
        <v>3769920</v>
      </c>
      <c r="AB13" s="283">
        <v>3769920</v>
      </c>
      <c r="AC13" s="283">
        <v>3769920</v>
      </c>
      <c r="AD13" s="283">
        <v>3769920</v>
      </c>
      <c r="AE13" s="283">
        <v>3769920</v>
      </c>
      <c r="AF13" s="152">
        <v>0</v>
      </c>
      <c r="AG13" s="283">
        <v>37699200</v>
      </c>
      <c r="AH13" s="284">
        <f>Z13+AB13+AD13</f>
        <v>11309760</v>
      </c>
      <c r="AI13" s="179"/>
      <c r="AJ13" s="61" t="s">
        <v>133</v>
      </c>
    </row>
    <row r="14" spans="3:36" ht="195" customHeight="1" x14ac:dyDescent="0.25">
      <c r="C14" s="301"/>
      <c r="D14" s="321"/>
      <c r="E14" s="321"/>
      <c r="F14" s="309"/>
      <c r="G14" s="307"/>
      <c r="H14" s="309"/>
      <c r="I14" s="307"/>
      <c r="J14" s="272" t="s">
        <v>34</v>
      </c>
      <c r="K14" s="86" t="s">
        <v>38</v>
      </c>
      <c r="L14" s="85" t="s">
        <v>193</v>
      </c>
      <c r="M14" s="268" t="s">
        <v>269</v>
      </c>
      <c r="N14" s="25">
        <v>2</v>
      </c>
      <c r="O14" s="26">
        <f t="shared" si="0"/>
        <v>0.1</v>
      </c>
      <c r="P14" s="25">
        <v>3</v>
      </c>
      <c r="Q14" s="26">
        <v>0</v>
      </c>
      <c r="R14" s="25">
        <v>0</v>
      </c>
      <c r="S14" s="26">
        <f t="shared" ref="S14:S56" si="3">R14/V14</f>
        <v>0</v>
      </c>
      <c r="T14" s="25">
        <v>0</v>
      </c>
      <c r="U14" s="26">
        <v>0</v>
      </c>
      <c r="V14" s="25">
        <v>20</v>
      </c>
      <c r="W14" s="27">
        <f t="shared" si="1"/>
        <v>0.1</v>
      </c>
      <c r="X14" s="73" t="s">
        <v>142</v>
      </c>
      <c r="Y14" s="75"/>
      <c r="Z14" s="75"/>
      <c r="AA14" s="75"/>
      <c r="AB14" s="75"/>
      <c r="AC14" s="75"/>
      <c r="AD14" s="75"/>
      <c r="AE14" s="75"/>
      <c r="AF14" s="75"/>
      <c r="AG14" s="283">
        <v>0</v>
      </c>
      <c r="AH14" s="75"/>
      <c r="AI14" s="30"/>
      <c r="AJ14" s="34" t="s">
        <v>133</v>
      </c>
    </row>
    <row r="15" spans="3:36" s="166" customFormat="1" ht="95.25" customHeight="1" x14ac:dyDescent="0.25">
      <c r="C15" s="153" t="s">
        <v>28</v>
      </c>
      <c r="D15" s="154" t="s">
        <v>29</v>
      </c>
      <c r="E15" s="154" t="s">
        <v>29</v>
      </c>
      <c r="F15" s="155" t="s">
        <v>39</v>
      </c>
      <c r="G15" s="156">
        <v>69</v>
      </c>
      <c r="H15" s="155" t="s">
        <v>40</v>
      </c>
      <c r="I15" s="154" t="s">
        <v>41</v>
      </c>
      <c r="J15" s="273" t="s">
        <v>42</v>
      </c>
      <c r="K15" s="155" t="s">
        <v>43</v>
      </c>
      <c r="L15" s="157" t="s">
        <v>44</v>
      </c>
      <c r="M15" s="158" t="s">
        <v>256</v>
      </c>
      <c r="N15" s="159">
        <v>2</v>
      </c>
      <c r="O15" s="160">
        <f t="shared" si="0"/>
        <v>0.10526315789473684</v>
      </c>
      <c r="P15" s="159">
        <v>8</v>
      </c>
      <c r="Q15" s="160">
        <f t="shared" ref="Q15" si="4">P15/V15</f>
        <v>0.42105263157894735</v>
      </c>
      <c r="R15" s="214">
        <v>6</v>
      </c>
      <c r="S15" s="215">
        <f t="shared" ref="S15" si="5">R15/V15</f>
        <v>0.31578947368421051</v>
      </c>
      <c r="T15" s="159">
        <v>3</v>
      </c>
      <c r="U15" s="26">
        <v>0</v>
      </c>
      <c r="V15" s="159">
        <v>19</v>
      </c>
      <c r="W15" s="162">
        <f>O15+Q15+S15+U15</f>
        <v>0.84210526315789469</v>
      </c>
      <c r="X15" s="159" t="s">
        <v>142</v>
      </c>
      <c r="Y15" s="163"/>
      <c r="Z15" s="163"/>
      <c r="AA15" s="163"/>
      <c r="AB15" s="163"/>
      <c r="AC15" s="163"/>
      <c r="AD15" s="163"/>
      <c r="AE15" s="163"/>
      <c r="AF15" s="163"/>
      <c r="AG15" s="163"/>
      <c r="AH15" s="163"/>
      <c r="AI15" s="164"/>
      <c r="AJ15" s="165" t="s">
        <v>157</v>
      </c>
    </row>
    <row r="16" spans="3:36" ht="126.75" customHeight="1" x14ac:dyDescent="0.25">
      <c r="C16" s="375" t="s">
        <v>28</v>
      </c>
      <c r="D16" s="385" t="s">
        <v>29</v>
      </c>
      <c r="E16" s="385" t="s">
        <v>29</v>
      </c>
      <c r="F16" s="21" t="s">
        <v>45</v>
      </c>
      <c r="G16" s="41">
        <v>69</v>
      </c>
      <c r="H16" s="21" t="s">
        <v>46</v>
      </c>
      <c r="I16" s="305" t="s">
        <v>47</v>
      </c>
      <c r="J16" s="272" t="s">
        <v>246</v>
      </c>
      <c r="K16" s="86" t="s">
        <v>48</v>
      </c>
      <c r="L16" s="67" t="s">
        <v>49</v>
      </c>
      <c r="M16" s="79" t="s">
        <v>276</v>
      </c>
      <c r="N16" s="93">
        <v>0</v>
      </c>
      <c r="O16" s="94">
        <f t="shared" si="0"/>
        <v>0</v>
      </c>
      <c r="P16" s="93">
        <v>0</v>
      </c>
      <c r="Q16" s="94">
        <f t="shared" ref="Q16:Q27" si="6">P16/V16</f>
        <v>0</v>
      </c>
      <c r="R16" s="93">
        <v>26</v>
      </c>
      <c r="S16" s="94">
        <f t="shared" si="3"/>
        <v>0.37681159420289856</v>
      </c>
      <c r="T16" s="93">
        <v>0</v>
      </c>
      <c r="U16" s="82">
        <f t="shared" ref="U16:U17" si="7">T16/V16</f>
        <v>0</v>
      </c>
      <c r="V16" s="93">
        <v>69</v>
      </c>
      <c r="W16" s="98">
        <f t="shared" si="1"/>
        <v>0.37681159420289856</v>
      </c>
      <c r="X16" s="370" t="s">
        <v>277</v>
      </c>
      <c r="Y16" s="75"/>
      <c r="Z16" s="75"/>
      <c r="AA16" s="37"/>
      <c r="AB16" s="37"/>
      <c r="AC16" s="37"/>
      <c r="AD16" s="37"/>
      <c r="AE16" s="37"/>
      <c r="AF16" s="37"/>
      <c r="AG16" s="283"/>
      <c r="AH16" s="37"/>
      <c r="AI16" s="31"/>
      <c r="AJ16" s="362" t="s">
        <v>135</v>
      </c>
    </row>
    <row r="17" spans="2:36" ht="134.25" customHeight="1" x14ac:dyDescent="0.25">
      <c r="C17" s="375"/>
      <c r="D17" s="386"/>
      <c r="E17" s="386"/>
      <c r="F17" s="21" t="s">
        <v>50</v>
      </c>
      <c r="G17" s="41">
        <v>1</v>
      </c>
      <c r="H17" s="21" t="s">
        <v>51</v>
      </c>
      <c r="I17" s="306"/>
      <c r="J17" s="277" t="s">
        <v>223</v>
      </c>
      <c r="K17" s="290" t="s">
        <v>289</v>
      </c>
      <c r="L17" s="67" t="s">
        <v>52</v>
      </c>
      <c r="M17" s="79" t="s">
        <v>279</v>
      </c>
      <c r="N17" s="93">
        <v>0</v>
      </c>
      <c r="O17" s="94">
        <f t="shared" si="0"/>
        <v>0</v>
      </c>
      <c r="P17" s="93">
        <v>0</v>
      </c>
      <c r="Q17" s="94">
        <f t="shared" si="6"/>
        <v>0</v>
      </c>
      <c r="R17" s="93">
        <v>0</v>
      </c>
      <c r="S17" s="94">
        <f t="shared" si="3"/>
        <v>0</v>
      </c>
      <c r="T17" s="93">
        <v>0</v>
      </c>
      <c r="U17" s="82">
        <f t="shared" si="7"/>
        <v>0</v>
      </c>
      <c r="V17" s="93">
        <v>69</v>
      </c>
      <c r="W17" s="98">
        <f t="shared" si="1"/>
        <v>0</v>
      </c>
      <c r="X17" s="371"/>
      <c r="Y17" s="261">
        <v>0</v>
      </c>
      <c r="Z17" s="261">
        <v>0</v>
      </c>
      <c r="AA17" s="261">
        <v>0</v>
      </c>
      <c r="AB17" s="261">
        <v>0</v>
      </c>
      <c r="AC17" s="261">
        <v>0</v>
      </c>
      <c r="AD17" s="261">
        <v>0</v>
      </c>
      <c r="AE17" s="261">
        <v>8482320</v>
      </c>
      <c r="AF17" s="261">
        <v>0</v>
      </c>
      <c r="AG17" s="283">
        <v>8482320</v>
      </c>
      <c r="AH17" s="284">
        <f>Z17+AB17+AD17</f>
        <v>0</v>
      </c>
      <c r="AI17" s="115"/>
      <c r="AJ17" s="362"/>
    </row>
    <row r="18" spans="2:36" s="248" customFormat="1" ht="315" customHeight="1" x14ac:dyDescent="0.25">
      <c r="C18" s="375"/>
      <c r="D18" s="387"/>
      <c r="E18" s="387"/>
      <c r="F18" s="249" t="s">
        <v>53</v>
      </c>
      <c r="G18" s="250">
        <v>69</v>
      </c>
      <c r="H18" s="249" t="s">
        <v>40</v>
      </c>
      <c r="I18" s="307"/>
      <c r="J18" s="251" t="s">
        <v>54</v>
      </c>
      <c r="K18" s="252" t="s">
        <v>230</v>
      </c>
      <c r="L18" s="253" t="s">
        <v>265</v>
      </c>
      <c r="M18" s="267" t="s">
        <v>264</v>
      </c>
      <c r="N18" s="254">
        <v>5</v>
      </c>
      <c r="O18" s="255">
        <f t="shared" si="0"/>
        <v>0.16666666666666666</v>
      </c>
      <c r="P18" s="256">
        <v>12</v>
      </c>
      <c r="Q18" s="257">
        <f>P18/V18</f>
        <v>0.4</v>
      </c>
      <c r="R18" s="140">
        <v>13</v>
      </c>
      <c r="S18" s="258">
        <f>R18/V18</f>
        <v>0.43333333333333335</v>
      </c>
      <c r="T18" s="254">
        <v>9</v>
      </c>
      <c r="U18" s="259">
        <v>0</v>
      </c>
      <c r="V18" s="254">
        <v>30</v>
      </c>
      <c r="W18" s="260">
        <f t="shared" si="1"/>
        <v>1</v>
      </c>
      <c r="X18" s="256" t="s">
        <v>156</v>
      </c>
      <c r="Y18" s="261">
        <v>20734560</v>
      </c>
      <c r="Z18" s="261">
        <v>20734560</v>
      </c>
      <c r="AA18" s="262">
        <v>31101840</v>
      </c>
      <c r="AB18" s="262">
        <v>31101840</v>
      </c>
      <c r="AC18" s="263">
        <v>46181520</v>
      </c>
      <c r="AD18" s="279">
        <v>20734560</v>
      </c>
      <c r="AE18" s="264">
        <v>50893920</v>
      </c>
      <c r="AF18" s="265"/>
      <c r="AG18" s="145">
        <v>162726560</v>
      </c>
      <c r="AH18" s="145">
        <f>Z18+AB18+AD18+AF18</f>
        <v>72570960</v>
      </c>
      <c r="AI18" s="266" t="s">
        <v>172</v>
      </c>
      <c r="AJ18" s="362"/>
    </row>
    <row r="19" spans="2:36" s="132" customFormat="1" ht="185.25" customHeight="1" x14ac:dyDescent="0.25">
      <c r="B19" s="116"/>
      <c r="C19" s="117" t="s">
        <v>28</v>
      </c>
      <c r="D19" s="118" t="s">
        <v>29</v>
      </c>
      <c r="E19" s="118"/>
      <c r="F19" s="119" t="s">
        <v>55</v>
      </c>
      <c r="G19" s="120">
        <v>53000</v>
      </c>
      <c r="H19" s="119" t="s">
        <v>188</v>
      </c>
      <c r="I19" s="121" t="s">
        <v>57</v>
      </c>
      <c r="J19" s="272" t="s">
        <v>203</v>
      </c>
      <c r="K19" s="122" t="s">
        <v>194</v>
      </c>
      <c r="L19" s="123" t="s">
        <v>166</v>
      </c>
      <c r="M19" s="124" t="s">
        <v>248</v>
      </c>
      <c r="N19" s="125">
        <v>0</v>
      </c>
      <c r="O19" s="126">
        <f t="shared" si="0"/>
        <v>0</v>
      </c>
      <c r="P19" s="127">
        <v>0</v>
      </c>
      <c r="Q19" s="126">
        <f t="shared" ref="Q19:Q20" si="8">P19/V19</f>
        <v>0</v>
      </c>
      <c r="R19" s="140">
        <v>14</v>
      </c>
      <c r="S19" s="219">
        <v>0</v>
      </c>
      <c r="T19" s="125">
        <v>14</v>
      </c>
      <c r="U19" s="128">
        <v>0</v>
      </c>
      <c r="V19" s="129">
        <v>16</v>
      </c>
      <c r="W19" s="128">
        <f>O19+Q19+S19</f>
        <v>0</v>
      </c>
      <c r="X19" s="127" t="s">
        <v>142</v>
      </c>
      <c r="Y19" s="130"/>
      <c r="Z19" s="130"/>
      <c r="AA19" s="130"/>
      <c r="AB19" s="130"/>
      <c r="AC19" s="130"/>
      <c r="AD19" s="130"/>
      <c r="AE19" s="130"/>
      <c r="AF19" s="130"/>
      <c r="AG19" s="130"/>
      <c r="AH19" s="130"/>
      <c r="AI19" s="131"/>
      <c r="AJ19" s="369" t="s">
        <v>136</v>
      </c>
    </row>
    <row r="20" spans="2:36" s="132" customFormat="1" ht="146.25" customHeight="1" x14ac:dyDescent="0.25">
      <c r="B20" s="116"/>
      <c r="C20" s="117" t="s">
        <v>28</v>
      </c>
      <c r="D20" s="118" t="s">
        <v>29</v>
      </c>
      <c r="E20" s="118" t="s">
        <v>29</v>
      </c>
      <c r="F20" s="119" t="s">
        <v>55</v>
      </c>
      <c r="G20" s="120">
        <v>53000</v>
      </c>
      <c r="H20" s="119" t="s">
        <v>56</v>
      </c>
      <c r="I20" s="118" t="s">
        <v>58</v>
      </c>
      <c r="J20" s="274" t="s">
        <v>59</v>
      </c>
      <c r="K20" s="119" t="s">
        <v>60</v>
      </c>
      <c r="L20" s="133" t="s">
        <v>219</v>
      </c>
      <c r="M20" s="141" t="s">
        <v>249</v>
      </c>
      <c r="N20" s="127">
        <v>69</v>
      </c>
      <c r="O20" s="126">
        <f t="shared" si="0"/>
        <v>1</v>
      </c>
      <c r="P20" s="125">
        <v>0</v>
      </c>
      <c r="Q20" s="126">
        <f t="shared" si="8"/>
        <v>0</v>
      </c>
      <c r="R20" s="140">
        <v>0</v>
      </c>
      <c r="S20" s="219">
        <f t="shared" ref="S20:S24" si="9">R20/V20</f>
        <v>0</v>
      </c>
      <c r="T20" s="127">
        <v>69</v>
      </c>
      <c r="U20" s="126">
        <f>T20/V20</f>
        <v>1</v>
      </c>
      <c r="V20" s="129">
        <v>69</v>
      </c>
      <c r="W20" s="128">
        <f t="shared" si="1"/>
        <v>1</v>
      </c>
      <c r="X20" s="127" t="s">
        <v>142</v>
      </c>
      <c r="Y20" s="130"/>
      <c r="Z20" s="130"/>
      <c r="AA20" s="130"/>
      <c r="AB20" s="130"/>
      <c r="AC20" s="130"/>
      <c r="AD20" s="130"/>
      <c r="AE20" s="130"/>
      <c r="AF20" s="130"/>
      <c r="AG20" s="130"/>
      <c r="AH20" s="130"/>
      <c r="AI20" s="131" t="s">
        <v>173</v>
      </c>
      <c r="AJ20" s="369"/>
    </row>
    <row r="21" spans="2:36" s="132" customFormat="1" ht="157.5" customHeight="1" x14ac:dyDescent="0.25">
      <c r="B21" s="116"/>
      <c r="C21" s="117" t="s">
        <v>28</v>
      </c>
      <c r="D21" s="118" t="s">
        <v>29</v>
      </c>
      <c r="E21" s="118" t="s">
        <v>29</v>
      </c>
      <c r="F21" s="119" t="s">
        <v>55</v>
      </c>
      <c r="G21" s="120">
        <v>53000</v>
      </c>
      <c r="H21" s="119" t="s">
        <v>56</v>
      </c>
      <c r="I21" s="118" t="s">
        <v>61</v>
      </c>
      <c r="J21" s="274" t="s">
        <v>224</v>
      </c>
      <c r="K21" s="119" t="s">
        <v>195</v>
      </c>
      <c r="L21" s="133" t="s">
        <v>167</v>
      </c>
      <c r="M21" s="124" t="s">
        <v>250</v>
      </c>
      <c r="N21" s="127">
        <v>63</v>
      </c>
      <c r="O21" s="134">
        <f t="shared" si="0"/>
        <v>1</v>
      </c>
      <c r="P21" s="127">
        <v>63</v>
      </c>
      <c r="Q21" s="134">
        <f>P21/V21</f>
        <v>1</v>
      </c>
      <c r="R21" s="140">
        <v>63</v>
      </c>
      <c r="S21" s="217">
        <f>R21/V21</f>
        <v>1</v>
      </c>
      <c r="T21" s="127">
        <v>63</v>
      </c>
      <c r="U21" s="128">
        <v>0</v>
      </c>
      <c r="V21" s="129">
        <v>63</v>
      </c>
      <c r="W21" s="128">
        <f>O21+Q21+S21+U21-200%</f>
        <v>1</v>
      </c>
      <c r="X21" s="135" t="s">
        <v>142</v>
      </c>
      <c r="Y21" s="130"/>
      <c r="Z21" s="130"/>
      <c r="AA21" s="130"/>
      <c r="AB21" s="130"/>
      <c r="AC21" s="130"/>
      <c r="AD21" s="130"/>
      <c r="AE21" s="130"/>
      <c r="AF21" s="130"/>
      <c r="AG21" s="130"/>
      <c r="AH21" s="130"/>
      <c r="AI21" s="131"/>
      <c r="AJ21" s="369"/>
    </row>
    <row r="22" spans="2:36" s="132" customFormat="1" ht="189.75" customHeight="1" x14ac:dyDescent="0.25">
      <c r="B22" s="116"/>
      <c r="C22" s="117" t="s">
        <v>28</v>
      </c>
      <c r="D22" s="118" t="s">
        <v>29</v>
      </c>
      <c r="E22" s="118" t="s">
        <v>29</v>
      </c>
      <c r="F22" s="119" t="s">
        <v>55</v>
      </c>
      <c r="G22" s="120">
        <v>53000</v>
      </c>
      <c r="H22" s="119" t="s">
        <v>56</v>
      </c>
      <c r="I22" s="118" t="s">
        <v>62</v>
      </c>
      <c r="J22" s="274" t="s">
        <v>63</v>
      </c>
      <c r="K22" s="119" t="s">
        <v>64</v>
      </c>
      <c r="L22" s="133" t="s">
        <v>168</v>
      </c>
      <c r="M22" s="124" t="s">
        <v>169</v>
      </c>
      <c r="N22" s="127">
        <v>69</v>
      </c>
      <c r="O22" s="134">
        <f t="shared" si="0"/>
        <v>1</v>
      </c>
      <c r="P22" s="125">
        <v>30</v>
      </c>
      <c r="Q22" s="134">
        <f>P22/V22</f>
        <v>0.43478260869565216</v>
      </c>
      <c r="R22" s="140">
        <v>69</v>
      </c>
      <c r="S22" s="217">
        <f>R22/V22</f>
        <v>1</v>
      </c>
      <c r="T22" s="127">
        <v>69</v>
      </c>
      <c r="U22" s="128">
        <v>0</v>
      </c>
      <c r="V22" s="129">
        <v>69</v>
      </c>
      <c r="W22" s="128">
        <f>O22+Q22+S22+U22-143%</f>
        <v>1.0047826086956524</v>
      </c>
      <c r="X22" s="127" t="s">
        <v>142</v>
      </c>
      <c r="Y22" s="130"/>
      <c r="Z22" s="130"/>
      <c r="AA22" s="130"/>
      <c r="AB22" s="130"/>
      <c r="AC22" s="130"/>
      <c r="AD22" s="130"/>
      <c r="AE22" s="130"/>
      <c r="AF22" s="130"/>
      <c r="AG22" s="130"/>
      <c r="AH22" s="130"/>
      <c r="AI22" s="136"/>
      <c r="AJ22" s="369"/>
    </row>
    <row r="23" spans="2:36" s="132" customFormat="1" ht="193.5" customHeight="1" x14ac:dyDescent="0.25">
      <c r="B23" s="116"/>
      <c r="C23" s="117" t="s">
        <v>28</v>
      </c>
      <c r="D23" s="118" t="s">
        <v>29</v>
      </c>
      <c r="E23" s="118" t="s">
        <v>29</v>
      </c>
      <c r="F23" s="119" t="s">
        <v>55</v>
      </c>
      <c r="G23" s="120">
        <v>53000</v>
      </c>
      <c r="H23" s="119" t="s">
        <v>56</v>
      </c>
      <c r="I23" s="118" t="s">
        <v>65</v>
      </c>
      <c r="J23" s="274" t="s">
        <v>66</v>
      </c>
      <c r="K23" s="119" t="s">
        <v>67</v>
      </c>
      <c r="L23" s="133" t="s">
        <v>225</v>
      </c>
      <c r="M23" s="124" t="s">
        <v>239</v>
      </c>
      <c r="N23" s="127">
        <v>69</v>
      </c>
      <c r="O23" s="134">
        <f t="shared" si="0"/>
        <v>1</v>
      </c>
      <c r="P23" s="125">
        <v>69</v>
      </c>
      <c r="Q23" s="134">
        <f>P23/V23</f>
        <v>1</v>
      </c>
      <c r="R23" s="140">
        <v>69</v>
      </c>
      <c r="S23" s="217">
        <f>R23/V23</f>
        <v>1</v>
      </c>
      <c r="T23" s="127">
        <v>69</v>
      </c>
      <c r="U23" s="128">
        <v>0</v>
      </c>
      <c r="V23" s="129">
        <v>69</v>
      </c>
      <c r="W23" s="128">
        <f>O23+Q23+S23+U23-100%</f>
        <v>2</v>
      </c>
      <c r="X23" s="127" t="s">
        <v>142</v>
      </c>
      <c r="Y23" s="130"/>
      <c r="Z23" s="130"/>
      <c r="AA23" s="130"/>
      <c r="AB23" s="130"/>
      <c r="AC23" s="130"/>
      <c r="AD23" s="130"/>
      <c r="AE23" s="130"/>
      <c r="AF23" s="130"/>
      <c r="AG23" s="130"/>
      <c r="AH23" s="130"/>
      <c r="AI23" s="136"/>
      <c r="AJ23" s="369"/>
    </row>
    <row r="24" spans="2:36" s="132" customFormat="1" ht="104.25" customHeight="1" x14ac:dyDescent="0.25">
      <c r="B24" s="116"/>
      <c r="C24" s="117" t="s">
        <v>28</v>
      </c>
      <c r="D24" s="118"/>
      <c r="E24" s="118"/>
      <c r="F24" s="119" t="s">
        <v>55</v>
      </c>
      <c r="G24" s="120">
        <v>53000</v>
      </c>
      <c r="H24" s="119" t="s">
        <v>56</v>
      </c>
      <c r="I24" s="118" t="s">
        <v>68</v>
      </c>
      <c r="J24" s="274" t="s">
        <v>69</v>
      </c>
      <c r="K24" s="119" t="s">
        <v>70</v>
      </c>
      <c r="L24" s="133" t="s">
        <v>170</v>
      </c>
      <c r="M24" s="124" t="s">
        <v>174</v>
      </c>
      <c r="N24" s="127">
        <v>2</v>
      </c>
      <c r="O24" s="134">
        <f t="shared" si="0"/>
        <v>0.5</v>
      </c>
      <c r="P24" s="125">
        <v>2</v>
      </c>
      <c r="Q24" s="134">
        <f>P24/V24</f>
        <v>0.5</v>
      </c>
      <c r="R24" s="140">
        <v>0</v>
      </c>
      <c r="S24" s="217">
        <f t="shared" si="9"/>
        <v>0</v>
      </c>
      <c r="T24" s="127">
        <v>0</v>
      </c>
      <c r="U24" s="128">
        <f t="shared" ref="U24:U56" si="10">T24/V24</f>
        <v>0</v>
      </c>
      <c r="V24" s="129">
        <v>4</v>
      </c>
      <c r="W24" s="128">
        <f>O24+Q24+S24</f>
        <v>1</v>
      </c>
      <c r="X24" s="127" t="s">
        <v>142</v>
      </c>
      <c r="Y24" s="130"/>
      <c r="Z24" s="130"/>
      <c r="AA24" s="130"/>
      <c r="AB24" s="130"/>
      <c r="AC24" s="130"/>
      <c r="AD24" s="130"/>
      <c r="AE24" s="130"/>
      <c r="AF24" s="130"/>
      <c r="AG24" s="130"/>
      <c r="AH24" s="130"/>
      <c r="AI24" s="131"/>
      <c r="AJ24" s="369"/>
    </row>
    <row r="25" spans="2:36" ht="71.25" customHeight="1" x14ac:dyDescent="0.25">
      <c r="B25" s="96"/>
      <c r="C25" s="87" t="s">
        <v>28</v>
      </c>
      <c r="D25" s="8"/>
      <c r="E25" s="8"/>
      <c r="F25" s="7" t="s">
        <v>71</v>
      </c>
      <c r="G25" s="90">
        <v>1</v>
      </c>
      <c r="H25" s="7" t="s">
        <v>72</v>
      </c>
      <c r="I25" s="8" t="s">
        <v>73</v>
      </c>
      <c r="J25" s="274" t="s">
        <v>148</v>
      </c>
      <c r="K25" s="7" t="s">
        <v>198</v>
      </c>
      <c r="L25" s="88" t="s">
        <v>74</v>
      </c>
      <c r="M25" s="92" t="s">
        <v>151</v>
      </c>
      <c r="N25" s="91">
        <v>40</v>
      </c>
      <c r="O25" s="29">
        <f t="shared" si="0"/>
        <v>1</v>
      </c>
      <c r="P25" s="32">
        <v>40</v>
      </c>
      <c r="Q25" s="29">
        <f t="shared" si="6"/>
        <v>1</v>
      </c>
      <c r="R25" s="149">
        <v>40</v>
      </c>
      <c r="S25" s="29">
        <f t="shared" si="3"/>
        <v>1</v>
      </c>
      <c r="T25" s="91">
        <v>40</v>
      </c>
      <c r="U25" s="35">
        <f t="shared" si="10"/>
        <v>1</v>
      </c>
      <c r="V25" s="32">
        <v>40</v>
      </c>
      <c r="W25" s="35">
        <f>O25+Q25+S25 -(200%)</f>
        <v>1</v>
      </c>
      <c r="X25" s="91" t="s">
        <v>142</v>
      </c>
      <c r="Y25" s="37"/>
      <c r="Z25" s="37"/>
      <c r="AA25" s="37"/>
      <c r="AB25" s="37"/>
      <c r="AC25" s="37"/>
      <c r="AD25" s="37"/>
      <c r="AE25" s="37"/>
      <c r="AF25" s="37"/>
      <c r="AG25" s="37"/>
      <c r="AH25" s="37"/>
      <c r="AI25" s="33"/>
      <c r="AJ25" s="329" t="s">
        <v>137</v>
      </c>
    </row>
    <row r="26" spans="2:36" ht="46.5" customHeight="1" x14ac:dyDescent="0.25">
      <c r="B26" s="96"/>
      <c r="C26" s="301" t="s">
        <v>28</v>
      </c>
      <c r="D26" s="374" t="s">
        <v>29</v>
      </c>
      <c r="E26" s="319" t="s">
        <v>29</v>
      </c>
      <c r="F26" s="346" t="s">
        <v>75</v>
      </c>
      <c r="G26" s="319">
        <v>1</v>
      </c>
      <c r="H26" s="346" t="s">
        <v>76</v>
      </c>
      <c r="I26" s="319" t="s">
        <v>77</v>
      </c>
      <c r="J26" s="343" t="s">
        <v>78</v>
      </c>
      <c r="K26" s="372" t="s">
        <v>79</v>
      </c>
      <c r="L26" s="89" t="s">
        <v>80</v>
      </c>
      <c r="M26" s="360" t="s">
        <v>199</v>
      </c>
      <c r="N26" s="147">
        <v>1</v>
      </c>
      <c r="O26" s="29">
        <f t="shared" si="0"/>
        <v>1.6666666666666666E-2</v>
      </c>
      <c r="P26" s="32">
        <v>0</v>
      </c>
      <c r="Q26" s="29">
        <f t="shared" si="6"/>
        <v>0</v>
      </c>
      <c r="R26" s="149">
        <v>0</v>
      </c>
      <c r="S26" s="29">
        <f t="shared" si="3"/>
        <v>0</v>
      </c>
      <c r="T26" s="147">
        <v>0</v>
      </c>
      <c r="U26" s="35">
        <f t="shared" si="10"/>
        <v>0</v>
      </c>
      <c r="V26" s="32">
        <v>60</v>
      </c>
      <c r="W26" s="35">
        <f>O26+Q26+S26</f>
        <v>1.6666666666666666E-2</v>
      </c>
      <c r="X26" s="310" t="s">
        <v>142</v>
      </c>
      <c r="Y26" s="75"/>
      <c r="Z26" s="75"/>
      <c r="AA26" s="75"/>
      <c r="AB26" s="75"/>
      <c r="AC26" s="75"/>
      <c r="AD26" s="75"/>
      <c r="AE26" s="75"/>
      <c r="AF26" s="75"/>
      <c r="AG26" s="37"/>
      <c r="AH26" s="75"/>
      <c r="AI26" s="30"/>
      <c r="AJ26" s="329"/>
    </row>
    <row r="27" spans="2:36" ht="95.25" customHeight="1" x14ac:dyDescent="0.25">
      <c r="B27" s="96"/>
      <c r="C27" s="301"/>
      <c r="D27" s="374"/>
      <c r="E27" s="321"/>
      <c r="F27" s="347"/>
      <c r="G27" s="321"/>
      <c r="H27" s="347"/>
      <c r="I27" s="321"/>
      <c r="J27" s="345"/>
      <c r="K27" s="373"/>
      <c r="L27" s="89" t="s">
        <v>81</v>
      </c>
      <c r="M27" s="360"/>
      <c r="N27" s="147">
        <v>0</v>
      </c>
      <c r="O27" s="29">
        <f t="shared" si="0"/>
        <v>0</v>
      </c>
      <c r="P27" s="32">
        <v>0</v>
      </c>
      <c r="Q27" s="29">
        <f t="shared" si="6"/>
        <v>0</v>
      </c>
      <c r="R27" s="149">
        <v>0</v>
      </c>
      <c r="S27" s="29">
        <f t="shared" si="3"/>
        <v>0</v>
      </c>
      <c r="T27" s="147">
        <v>0</v>
      </c>
      <c r="U27" s="35">
        <f t="shared" si="10"/>
        <v>0</v>
      </c>
      <c r="V27" s="32">
        <v>60</v>
      </c>
      <c r="W27" s="35">
        <f>O27+Q27+S27</f>
        <v>0</v>
      </c>
      <c r="X27" s="310"/>
      <c r="Y27" s="75"/>
      <c r="Z27" s="75"/>
      <c r="AA27" s="75"/>
      <c r="AB27" s="75"/>
      <c r="AC27" s="75"/>
      <c r="AD27" s="75"/>
      <c r="AE27" s="75"/>
      <c r="AF27" s="75"/>
      <c r="AG27" s="37"/>
      <c r="AH27" s="75"/>
      <c r="AI27" s="30"/>
      <c r="AJ27" s="329"/>
    </row>
    <row r="28" spans="2:36" ht="244.5" customHeight="1" x14ac:dyDescent="0.25">
      <c r="B28" s="96"/>
      <c r="C28" s="87" t="s">
        <v>28</v>
      </c>
      <c r="D28" s="8" t="s">
        <v>29</v>
      </c>
      <c r="E28" s="8" t="s">
        <v>29</v>
      </c>
      <c r="F28" s="7" t="s">
        <v>55</v>
      </c>
      <c r="G28" s="90">
        <v>53000</v>
      </c>
      <c r="H28" s="7" t="s">
        <v>56</v>
      </c>
      <c r="I28" s="8" t="s">
        <v>82</v>
      </c>
      <c r="J28" s="274" t="s">
        <v>150</v>
      </c>
      <c r="K28" s="7" t="s">
        <v>149</v>
      </c>
      <c r="L28" s="88" t="s">
        <v>207</v>
      </c>
      <c r="M28" s="92" t="s">
        <v>291</v>
      </c>
      <c r="N28" s="111">
        <v>4</v>
      </c>
      <c r="O28" s="81">
        <f t="shared" si="0"/>
        <v>0.11764705882352941</v>
      </c>
      <c r="P28" s="111">
        <v>7</v>
      </c>
      <c r="Q28" s="81">
        <f>P28/V28</f>
        <v>0.20588235294117646</v>
      </c>
      <c r="R28" s="151">
        <v>14</v>
      </c>
      <c r="S28" s="81">
        <f>R28/V28</f>
        <v>0.41176470588235292</v>
      </c>
      <c r="T28" s="111">
        <v>10</v>
      </c>
      <c r="U28" s="82">
        <v>0</v>
      </c>
      <c r="V28" s="111">
        <v>34</v>
      </c>
      <c r="W28" s="82">
        <f>O28+Q28+S28</f>
        <v>0.73529411764705876</v>
      </c>
      <c r="X28" s="111" t="s">
        <v>156</v>
      </c>
      <c r="Y28" s="36">
        <v>0</v>
      </c>
      <c r="Z28" s="36">
        <v>0</v>
      </c>
      <c r="AA28" s="36">
        <v>0</v>
      </c>
      <c r="AB28" s="36">
        <v>0</v>
      </c>
      <c r="AC28" s="36">
        <v>0</v>
      </c>
      <c r="AD28" s="36">
        <v>0</v>
      </c>
      <c r="AE28" s="36">
        <v>0</v>
      </c>
      <c r="AF28" s="36">
        <v>0</v>
      </c>
      <c r="AG28" s="76">
        <f>AA28+AC28+AE28+Y28</f>
        <v>0</v>
      </c>
      <c r="AH28" s="78">
        <f>AB28+AD28+AF28+Z28</f>
        <v>0</v>
      </c>
      <c r="AI28" s="34" t="s">
        <v>158</v>
      </c>
      <c r="AJ28" s="329"/>
    </row>
    <row r="29" spans="2:36" s="132" customFormat="1" ht="109.5" customHeight="1" x14ac:dyDescent="0.25">
      <c r="B29" s="116"/>
      <c r="C29" s="117" t="s">
        <v>28</v>
      </c>
      <c r="D29" s="118" t="s">
        <v>29</v>
      </c>
      <c r="E29" s="118" t="s">
        <v>29</v>
      </c>
      <c r="F29" s="119" t="s">
        <v>55</v>
      </c>
      <c r="G29" s="137">
        <v>53000</v>
      </c>
      <c r="H29" s="119" t="s">
        <v>56</v>
      </c>
      <c r="I29" s="118" t="s">
        <v>83</v>
      </c>
      <c r="J29" s="118" t="s">
        <v>84</v>
      </c>
      <c r="K29" s="119" t="s">
        <v>85</v>
      </c>
      <c r="L29" s="133" t="s">
        <v>171</v>
      </c>
      <c r="M29" s="124" t="s">
        <v>251</v>
      </c>
      <c r="N29" s="127">
        <v>60</v>
      </c>
      <c r="O29" s="138">
        <v>0</v>
      </c>
      <c r="P29" s="127">
        <v>60</v>
      </c>
      <c r="Q29" s="138">
        <v>0</v>
      </c>
      <c r="R29" s="127">
        <v>0</v>
      </c>
      <c r="S29" s="134">
        <f t="shared" si="3"/>
        <v>0</v>
      </c>
      <c r="T29" s="127">
        <v>0</v>
      </c>
      <c r="U29" s="128">
        <f t="shared" si="10"/>
        <v>0</v>
      </c>
      <c r="V29" s="127">
        <v>60</v>
      </c>
      <c r="W29" s="128">
        <f>O29+Q29+S29+U29</f>
        <v>0</v>
      </c>
      <c r="X29" s="135" t="s">
        <v>142</v>
      </c>
      <c r="Y29" s="130"/>
      <c r="Z29" s="130"/>
      <c r="AA29" s="130"/>
      <c r="AB29" s="130"/>
      <c r="AC29" s="130"/>
      <c r="AD29" s="130"/>
      <c r="AE29" s="130"/>
      <c r="AF29" s="130"/>
      <c r="AG29" s="130"/>
      <c r="AH29" s="130"/>
      <c r="AI29" s="131" t="s">
        <v>175</v>
      </c>
      <c r="AJ29" s="368" t="s">
        <v>136</v>
      </c>
    </row>
    <row r="30" spans="2:36" s="132" customFormat="1" ht="113.25" customHeight="1" x14ac:dyDescent="0.25">
      <c r="B30" s="116"/>
      <c r="C30" s="117" t="s">
        <v>28</v>
      </c>
      <c r="D30" s="118" t="s">
        <v>86</v>
      </c>
      <c r="E30" s="118" t="s">
        <v>86</v>
      </c>
      <c r="F30" s="119" t="s">
        <v>55</v>
      </c>
      <c r="G30" s="137">
        <v>53000</v>
      </c>
      <c r="H30" s="119" t="s">
        <v>56</v>
      </c>
      <c r="I30" s="118" t="s">
        <v>87</v>
      </c>
      <c r="J30" s="118" t="s">
        <v>88</v>
      </c>
      <c r="K30" s="119" t="s">
        <v>252</v>
      </c>
      <c r="L30" s="133" t="s">
        <v>89</v>
      </c>
      <c r="M30" s="124" t="s">
        <v>253</v>
      </c>
      <c r="N30" s="127">
        <v>0</v>
      </c>
      <c r="O30" s="139">
        <v>0</v>
      </c>
      <c r="P30" s="127">
        <v>0</v>
      </c>
      <c r="Q30" s="139">
        <v>0</v>
      </c>
      <c r="R30" s="127">
        <v>0</v>
      </c>
      <c r="S30" s="134">
        <f t="shared" si="3"/>
        <v>0</v>
      </c>
      <c r="T30" s="127">
        <v>0</v>
      </c>
      <c r="U30" s="128">
        <f t="shared" si="10"/>
        <v>0</v>
      </c>
      <c r="V30" s="127">
        <v>60</v>
      </c>
      <c r="W30" s="128">
        <f t="shared" ref="W30" si="11">O30+Q30+S30</f>
        <v>0</v>
      </c>
      <c r="X30" s="135" t="s">
        <v>142</v>
      </c>
      <c r="Y30" s="130"/>
      <c r="Z30" s="130"/>
      <c r="AA30" s="130"/>
      <c r="AB30" s="130"/>
      <c r="AC30" s="130"/>
      <c r="AD30" s="130"/>
      <c r="AE30" s="130"/>
      <c r="AF30" s="130"/>
      <c r="AG30" s="241">
        <v>296567040</v>
      </c>
      <c r="AH30" s="130"/>
      <c r="AI30" s="136"/>
      <c r="AJ30" s="368"/>
    </row>
    <row r="31" spans="2:36" s="220" customFormat="1" ht="126" customHeight="1" x14ac:dyDescent="0.25">
      <c r="C31" s="301" t="s">
        <v>28</v>
      </c>
      <c r="D31" s="302" t="s">
        <v>29</v>
      </c>
      <c r="E31" s="302" t="s">
        <v>29</v>
      </c>
      <c r="F31" s="308" t="s">
        <v>90</v>
      </c>
      <c r="G31" s="305">
        <v>60</v>
      </c>
      <c r="H31" s="352" t="s">
        <v>91</v>
      </c>
      <c r="I31" s="302" t="s">
        <v>236</v>
      </c>
      <c r="J31" s="221" t="s">
        <v>238</v>
      </c>
      <c r="K31" s="222" t="s">
        <v>292</v>
      </c>
      <c r="L31" s="228" t="s">
        <v>293</v>
      </c>
      <c r="M31" s="224" t="s">
        <v>274</v>
      </c>
      <c r="N31" s="225">
        <v>15</v>
      </c>
      <c r="O31" s="226">
        <f t="shared" ref="O31:O56" si="12">N31/V31</f>
        <v>0.3</v>
      </c>
      <c r="P31" s="225">
        <v>20</v>
      </c>
      <c r="Q31" s="226">
        <f>P31/V31</f>
        <v>0.4</v>
      </c>
      <c r="R31" s="140">
        <v>20</v>
      </c>
      <c r="S31" s="238">
        <f>R31/V31</f>
        <v>0.4</v>
      </c>
      <c r="T31" s="225">
        <v>5</v>
      </c>
      <c r="U31" s="226">
        <v>0</v>
      </c>
      <c r="V31" s="225">
        <v>50</v>
      </c>
      <c r="W31" s="227">
        <f>O31+Q31+S31+U31-8%</f>
        <v>1.02</v>
      </c>
      <c r="X31" s="225" t="s">
        <v>156</v>
      </c>
      <c r="Y31" s="363">
        <v>62832000</v>
      </c>
      <c r="Z31" s="363">
        <v>54035520</v>
      </c>
      <c r="AA31" s="364">
        <v>94248000</v>
      </c>
      <c r="AB31" s="364">
        <v>94248000</v>
      </c>
      <c r="AC31" s="365">
        <v>94248000</v>
      </c>
      <c r="AD31" s="365">
        <v>94248000</v>
      </c>
      <c r="AE31" s="311">
        <v>54035520</v>
      </c>
      <c r="AF31" s="436"/>
      <c r="AG31" s="311">
        <f>Y31+AA31+AC31+AE31</f>
        <v>305363520</v>
      </c>
      <c r="AH31" s="312">
        <f>Z31+AB31+AD31+AF31</f>
        <v>242531520</v>
      </c>
      <c r="AI31" s="313" t="s">
        <v>261</v>
      </c>
      <c r="AJ31" s="329" t="s">
        <v>134</v>
      </c>
    </row>
    <row r="32" spans="2:36" s="220" customFormat="1" ht="324.75" customHeight="1" x14ac:dyDescent="0.25">
      <c r="C32" s="301"/>
      <c r="D32" s="303"/>
      <c r="E32" s="303"/>
      <c r="F32" s="348"/>
      <c r="G32" s="306"/>
      <c r="H32" s="353"/>
      <c r="I32" s="303"/>
      <c r="J32" s="314" t="s">
        <v>294</v>
      </c>
      <c r="K32" s="222" t="s">
        <v>235</v>
      </c>
      <c r="L32" s="228" t="s">
        <v>196</v>
      </c>
      <c r="M32" s="224" t="s">
        <v>267</v>
      </c>
      <c r="N32" s="225">
        <v>645</v>
      </c>
      <c r="O32" s="226">
        <f t="shared" si="12"/>
        <v>0.13123092573753814</v>
      </c>
      <c r="P32" s="225">
        <v>2076</v>
      </c>
      <c r="Q32" s="226">
        <f>P32/V32</f>
        <v>0.42238046795523909</v>
      </c>
      <c r="R32" s="140">
        <v>1314</v>
      </c>
      <c r="S32" s="238">
        <f>R32/V32</f>
        <v>0.26734486266531027</v>
      </c>
      <c r="T32" s="225">
        <v>1500</v>
      </c>
      <c r="U32" s="226">
        <v>0</v>
      </c>
      <c r="V32" s="225">
        <v>4915</v>
      </c>
      <c r="W32" s="227">
        <f>O32+Q32+S32+U32</f>
        <v>0.82095625635808744</v>
      </c>
      <c r="X32" s="366" t="s">
        <v>156</v>
      </c>
      <c r="Y32" s="363"/>
      <c r="Z32" s="363"/>
      <c r="AA32" s="364"/>
      <c r="AB32" s="364"/>
      <c r="AC32" s="365"/>
      <c r="AD32" s="365"/>
      <c r="AE32" s="311"/>
      <c r="AF32" s="436"/>
      <c r="AG32" s="311"/>
      <c r="AH32" s="312"/>
      <c r="AI32" s="313"/>
      <c r="AJ32" s="329"/>
    </row>
    <row r="33" spans="3:37" s="220" customFormat="1" ht="181.5" customHeight="1" x14ac:dyDescent="0.25">
      <c r="C33" s="301"/>
      <c r="D33" s="304"/>
      <c r="E33" s="304"/>
      <c r="F33" s="348"/>
      <c r="G33" s="306"/>
      <c r="H33" s="353"/>
      <c r="I33" s="304"/>
      <c r="J33" s="315"/>
      <c r="K33" s="222" t="s">
        <v>192</v>
      </c>
      <c r="L33" s="223" t="s">
        <v>197</v>
      </c>
      <c r="M33" s="224" t="s">
        <v>259</v>
      </c>
      <c r="N33" s="225">
        <v>32</v>
      </c>
      <c r="O33" s="226">
        <f t="shared" si="12"/>
        <v>0.72727272727272729</v>
      </c>
      <c r="P33" s="225">
        <v>30</v>
      </c>
      <c r="Q33" s="226">
        <f>P33/V33</f>
        <v>0.68181818181818177</v>
      </c>
      <c r="R33" s="140">
        <v>25</v>
      </c>
      <c r="S33" s="238">
        <f>R33/V33</f>
        <v>0.56818181818181823</v>
      </c>
      <c r="T33" s="225">
        <v>0</v>
      </c>
      <c r="U33" s="226">
        <v>0</v>
      </c>
      <c r="V33" s="225">
        <v>44</v>
      </c>
      <c r="W33" s="227">
        <f>O33+Q33+S33+U33-98%</f>
        <v>0.99727272727272753</v>
      </c>
      <c r="X33" s="367"/>
      <c r="Y33" s="363"/>
      <c r="Z33" s="363"/>
      <c r="AA33" s="364"/>
      <c r="AB33" s="364"/>
      <c r="AC33" s="365"/>
      <c r="AD33" s="365"/>
      <c r="AE33" s="311"/>
      <c r="AF33" s="436"/>
      <c r="AG33" s="311"/>
      <c r="AH33" s="312"/>
      <c r="AI33" s="313"/>
      <c r="AJ33" s="329"/>
    </row>
    <row r="34" spans="3:37" s="220" customFormat="1" ht="97.5" customHeight="1" x14ac:dyDescent="0.25">
      <c r="C34" s="301"/>
      <c r="D34" s="229"/>
      <c r="E34" s="229"/>
      <c r="F34" s="348"/>
      <c r="G34" s="306"/>
      <c r="H34" s="348" t="s">
        <v>91</v>
      </c>
      <c r="I34" s="305" t="s">
        <v>236</v>
      </c>
      <c r="J34" s="314" t="s">
        <v>233</v>
      </c>
      <c r="K34" s="230" t="s">
        <v>232</v>
      </c>
      <c r="L34" s="246" t="s">
        <v>234</v>
      </c>
      <c r="M34" s="231" t="s">
        <v>237</v>
      </c>
      <c r="N34" s="225">
        <v>0</v>
      </c>
      <c r="O34" s="226">
        <f t="shared" ref="O34:O35" si="13">N34/V34</f>
        <v>0</v>
      </c>
      <c r="P34" s="225">
        <v>3909</v>
      </c>
      <c r="Q34" s="226">
        <f t="shared" ref="Q34" si="14">P34/V34</f>
        <v>1</v>
      </c>
      <c r="R34" s="140">
        <v>3744</v>
      </c>
      <c r="S34" s="238">
        <f>R34/V34</f>
        <v>0.95778971603990792</v>
      </c>
      <c r="T34" s="225">
        <v>0</v>
      </c>
      <c r="U34" s="226">
        <v>0</v>
      </c>
      <c r="V34" s="225">
        <v>3909</v>
      </c>
      <c r="W34" s="227">
        <f>O34+Q34+S34+U34-96%</f>
        <v>0.99778971603990785</v>
      </c>
      <c r="X34" s="433" t="s">
        <v>165</v>
      </c>
      <c r="Y34" s="232"/>
      <c r="Z34" s="232"/>
      <c r="AA34" s="233"/>
      <c r="AB34" s="233"/>
      <c r="AC34" s="234"/>
      <c r="AD34" s="234"/>
      <c r="AE34" s="235"/>
      <c r="AF34" s="236"/>
      <c r="AG34" s="235"/>
      <c r="AH34" s="237"/>
      <c r="AI34" s="114"/>
      <c r="AJ34" s="329"/>
    </row>
    <row r="35" spans="3:37" s="220" customFormat="1" ht="78" customHeight="1" x14ac:dyDescent="0.25">
      <c r="C35" s="301"/>
      <c r="D35" s="229"/>
      <c r="E35" s="229"/>
      <c r="F35" s="348"/>
      <c r="G35" s="306"/>
      <c r="H35" s="348"/>
      <c r="I35" s="306"/>
      <c r="J35" s="315"/>
      <c r="K35" s="230" t="s">
        <v>189</v>
      </c>
      <c r="L35" s="246" t="s">
        <v>191</v>
      </c>
      <c r="M35" s="224" t="s">
        <v>260</v>
      </c>
      <c r="N35" s="225">
        <v>0</v>
      </c>
      <c r="O35" s="226">
        <f t="shared" si="13"/>
        <v>0</v>
      </c>
      <c r="P35" s="225">
        <v>1617</v>
      </c>
      <c r="Q35" s="226">
        <f>P35/V35-35%</f>
        <v>0.99749999999999994</v>
      </c>
      <c r="R35" s="140">
        <v>1711</v>
      </c>
      <c r="S35" s="238">
        <f>R35/V35-43%</f>
        <v>0.99583333333333335</v>
      </c>
      <c r="T35" s="225">
        <v>0</v>
      </c>
      <c r="U35" s="226">
        <v>0</v>
      </c>
      <c r="V35" s="225">
        <v>1200</v>
      </c>
      <c r="W35" s="227">
        <f>O35+Q35+S35+U35-99%</f>
        <v>1.0033333333333332</v>
      </c>
      <c r="X35" s="434"/>
      <c r="Y35" s="232"/>
      <c r="Z35" s="232"/>
      <c r="AA35" s="233"/>
      <c r="AB35" s="233"/>
      <c r="AC35" s="234"/>
      <c r="AD35" s="234"/>
      <c r="AE35" s="235"/>
      <c r="AF35" s="236"/>
      <c r="AG35" s="235"/>
      <c r="AH35" s="237"/>
      <c r="AI35" s="114"/>
      <c r="AJ35" s="329"/>
    </row>
    <row r="36" spans="3:37" s="220" customFormat="1" ht="54" customHeight="1" x14ac:dyDescent="0.25">
      <c r="C36" s="301"/>
      <c r="D36" s="239"/>
      <c r="E36" s="239"/>
      <c r="F36" s="309"/>
      <c r="G36" s="307"/>
      <c r="H36" s="309"/>
      <c r="I36" s="307"/>
      <c r="J36" s="221" t="s">
        <v>92</v>
      </c>
      <c r="K36" s="230" t="s">
        <v>226</v>
      </c>
      <c r="L36" s="247" t="s">
        <v>190</v>
      </c>
      <c r="M36" s="231" t="s">
        <v>231</v>
      </c>
      <c r="N36" s="225">
        <v>42</v>
      </c>
      <c r="O36" s="226">
        <f t="shared" si="12"/>
        <v>1</v>
      </c>
      <c r="P36" s="225">
        <v>43</v>
      </c>
      <c r="Q36" s="226">
        <f>P36/V36-2%</f>
        <v>1.0038095238095237</v>
      </c>
      <c r="R36" s="140">
        <v>43</v>
      </c>
      <c r="S36" s="238">
        <f>R36/V36-2%</f>
        <v>1.0038095238095237</v>
      </c>
      <c r="T36" s="225">
        <v>43</v>
      </c>
      <c r="U36" s="226">
        <v>0</v>
      </c>
      <c r="V36" s="225">
        <v>42</v>
      </c>
      <c r="W36" s="227">
        <f>O36+Q36+S36+U36-201%</f>
        <v>0.99761904761904763</v>
      </c>
      <c r="X36" s="435"/>
      <c r="Y36" s="240"/>
      <c r="Z36" s="232"/>
      <c r="AA36" s="233"/>
      <c r="AB36" s="233"/>
      <c r="AC36" s="234"/>
      <c r="AD36" s="234"/>
      <c r="AE36" s="235"/>
      <c r="AF36" s="236"/>
      <c r="AG36" s="235"/>
      <c r="AH36" s="237"/>
      <c r="AI36" s="114"/>
      <c r="AJ36" s="329"/>
    </row>
    <row r="37" spans="3:37" ht="60.75" customHeight="1" x14ac:dyDescent="0.25">
      <c r="C37" s="316" t="s">
        <v>227</v>
      </c>
      <c r="D37" s="319"/>
      <c r="E37" s="319"/>
      <c r="F37" s="308" t="s">
        <v>71</v>
      </c>
      <c r="G37" s="305">
        <v>1</v>
      </c>
      <c r="H37" s="308" t="s">
        <v>210</v>
      </c>
      <c r="I37" s="305" t="s">
        <v>93</v>
      </c>
      <c r="J37" s="314" t="s">
        <v>211</v>
      </c>
      <c r="K37" s="438" t="s">
        <v>245</v>
      </c>
      <c r="L37" s="354" t="s">
        <v>241</v>
      </c>
      <c r="M37" s="97" t="s">
        <v>266</v>
      </c>
      <c r="N37" s="99">
        <v>0</v>
      </c>
      <c r="O37" s="100">
        <v>0</v>
      </c>
      <c r="P37" s="99">
        <v>1</v>
      </c>
      <c r="Q37" s="100">
        <v>0</v>
      </c>
      <c r="R37" s="99">
        <v>1</v>
      </c>
      <c r="S37" s="101">
        <v>0</v>
      </c>
      <c r="T37" s="99">
        <v>1</v>
      </c>
      <c r="U37" s="101">
        <f t="shared" ref="U37:U41" si="15">T37/V37</f>
        <v>1</v>
      </c>
      <c r="V37" s="99">
        <v>1</v>
      </c>
      <c r="W37" s="101">
        <f t="shared" ref="W37:W41" si="16">O37+Q37+S37</f>
        <v>0</v>
      </c>
      <c r="X37" s="99" t="s">
        <v>144</v>
      </c>
      <c r="Y37" s="285"/>
      <c r="Z37" s="102"/>
      <c r="AA37" s="285"/>
      <c r="AB37" s="102"/>
      <c r="AC37" s="102"/>
      <c r="AD37" s="75"/>
      <c r="AE37" s="75"/>
      <c r="AF37" s="75"/>
      <c r="AG37" s="37"/>
      <c r="AH37" s="75"/>
      <c r="AI37" s="30"/>
      <c r="AJ37" s="329"/>
    </row>
    <row r="38" spans="3:37" ht="71.25" customHeight="1" x14ac:dyDescent="0.25">
      <c r="C38" s="317"/>
      <c r="D38" s="320"/>
      <c r="E38" s="320"/>
      <c r="F38" s="348"/>
      <c r="G38" s="306"/>
      <c r="H38" s="348"/>
      <c r="I38" s="306"/>
      <c r="J38" s="358"/>
      <c r="K38" s="439"/>
      <c r="L38" s="355"/>
      <c r="M38" s="97" t="s">
        <v>255</v>
      </c>
      <c r="N38" s="110">
        <v>1</v>
      </c>
      <c r="O38" s="101">
        <f>V38</f>
        <v>1</v>
      </c>
      <c r="P38" s="110">
        <v>0</v>
      </c>
      <c r="Q38" s="100">
        <v>0</v>
      </c>
      <c r="R38" s="110">
        <v>0</v>
      </c>
      <c r="S38" s="101">
        <v>0</v>
      </c>
      <c r="T38" s="110">
        <v>0</v>
      </c>
      <c r="U38" s="101">
        <f t="shared" ref="U38:U40" si="17">T38/V38</f>
        <v>0</v>
      </c>
      <c r="V38" s="110">
        <v>1</v>
      </c>
      <c r="W38" s="101">
        <f t="shared" ref="W38:W40" si="18">O38+Q38+S38</f>
        <v>1</v>
      </c>
      <c r="X38" s="110" t="s">
        <v>152</v>
      </c>
      <c r="Y38" s="285"/>
      <c r="Z38" s="102"/>
      <c r="AA38" s="102"/>
      <c r="AB38" s="102"/>
      <c r="AC38" s="102"/>
      <c r="AD38" s="109"/>
      <c r="AE38" s="109"/>
      <c r="AF38" s="109"/>
      <c r="AG38" s="37"/>
      <c r="AH38" s="109"/>
      <c r="AI38" s="30"/>
      <c r="AJ38" s="329"/>
    </row>
    <row r="39" spans="3:37" ht="71.25" customHeight="1" x14ac:dyDescent="0.25">
      <c r="C39" s="317"/>
      <c r="D39" s="320"/>
      <c r="E39" s="320"/>
      <c r="F39" s="348"/>
      <c r="G39" s="306"/>
      <c r="H39" s="348"/>
      <c r="I39" s="306"/>
      <c r="J39" s="358"/>
      <c r="K39" s="280"/>
      <c r="L39" s="286" t="s">
        <v>287</v>
      </c>
      <c r="M39" s="97" t="s">
        <v>288</v>
      </c>
      <c r="N39" s="282">
        <v>30</v>
      </c>
      <c r="O39" s="226">
        <f t="shared" si="12"/>
        <v>0.42857142857142855</v>
      </c>
      <c r="P39" s="282">
        <v>40</v>
      </c>
      <c r="Q39" s="226">
        <f t="shared" ref="Q39" si="19">P39/V39</f>
        <v>0.5714285714285714</v>
      </c>
      <c r="R39" s="282">
        <v>60</v>
      </c>
      <c r="S39" s="238">
        <f>R39/V39</f>
        <v>0.8571428571428571</v>
      </c>
      <c r="T39" s="282">
        <v>45</v>
      </c>
      <c r="U39" s="101">
        <v>0</v>
      </c>
      <c r="V39" s="282">
        <v>70</v>
      </c>
      <c r="W39" s="101">
        <f>O39+Q39+S39-86%</f>
        <v>0.99714285714285722</v>
      </c>
      <c r="X39" s="282" t="s">
        <v>156</v>
      </c>
      <c r="Y39" s="288">
        <v>7539840</v>
      </c>
      <c r="Z39" s="288">
        <v>7539840</v>
      </c>
      <c r="AA39" s="289">
        <v>11309760</v>
      </c>
      <c r="AB39" s="289">
        <v>11309760</v>
      </c>
      <c r="AC39" s="289">
        <v>11309760</v>
      </c>
      <c r="AD39" s="289">
        <v>11309760</v>
      </c>
      <c r="AE39" s="288">
        <v>7539840</v>
      </c>
      <c r="AF39" s="281"/>
      <c r="AG39" s="287">
        <v>37699200</v>
      </c>
      <c r="AH39" s="287">
        <f>Z39+AB39+AD39+AF39</f>
        <v>30159360</v>
      </c>
      <c r="AI39" s="30"/>
      <c r="AJ39" s="329"/>
    </row>
    <row r="40" spans="3:37" ht="41.25" customHeight="1" x14ac:dyDescent="0.25">
      <c r="C40" s="317"/>
      <c r="D40" s="320"/>
      <c r="E40" s="320"/>
      <c r="F40" s="348"/>
      <c r="G40" s="306"/>
      <c r="H40" s="348"/>
      <c r="I40" s="306"/>
      <c r="J40" s="358"/>
      <c r="K40" s="346" t="s">
        <v>242</v>
      </c>
      <c r="L40" s="356" t="s">
        <v>243</v>
      </c>
      <c r="M40" s="97" t="s">
        <v>212</v>
      </c>
      <c r="N40" s="110">
        <v>0</v>
      </c>
      <c r="O40" s="100">
        <v>0</v>
      </c>
      <c r="P40" s="110">
        <v>0</v>
      </c>
      <c r="Q40" s="100">
        <v>0</v>
      </c>
      <c r="R40" s="110">
        <v>1</v>
      </c>
      <c r="S40" s="101">
        <f>R40/V40</f>
        <v>1</v>
      </c>
      <c r="T40" s="110">
        <v>0</v>
      </c>
      <c r="U40" s="101">
        <f t="shared" si="17"/>
        <v>0</v>
      </c>
      <c r="V40" s="110">
        <v>1</v>
      </c>
      <c r="W40" s="101">
        <f t="shared" si="18"/>
        <v>1</v>
      </c>
      <c r="X40" s="110" t="s">
        <v>156</v>
      </c>
      <c r="Y40" s="102"/>
      <c r="Z40" s="102"/>
      <c r="AA40" s="102"/>
      <c r="AB40" s="102"/>
      <c r="AC40" s="102"/>
      <c r="AD40" s="109"/>
      <c r="AE40" s="109"/>
      <c r="AF40" s="109"/>
      <c r="AG40" s="37"/>
      <c r="AH40" s="109"/>
      <c r="AI40" s="30"/>
      <c r="AJ40" s="329"/>
    </row>
    <row r="41" spans="3:37" ht="42.75" customHeight="1" x14ac:dyDescent="0.25">
      <c r="C41" s="318"/>
      <c r="D41" s="321"/>
      <c r="E41" s="321"/>
      <c r="F41" s="309"/>
      <c r="G41" s="307"/>
      <c r="H41" s="309"/>
      <c r="I41" s="307"/>
      <c r="J41" s="315"/>
      <c r="K41" s="347"/>
      <c r="L41" s="357"/>
      <c r="M41" s="112" t="s">
        <v>244</v>
      </c>
      <c r="N41" s="99">
        <v>0</v>
      </c>
      <c r="O41" s="100">
        <v>0</v>
      </c>
      <c r="P41" s="99">
        <v>0</v>
      </c>
      <c r="Q41" s="100">
        <v>0</v>
      </c>
      <c r="R41" s="99">
        <v>1</v>
      </c>
      <c r="S41" s="101">
        <f>R41/V41</f>
        <v>1</v>
      </c>
      <c r="T41" s="99">
        <v>0</v>
      </c>
      <c r="U41" s="101">
        <f t="shared" si="15"/>
        <v>0</v>
      </c>
      <c r="V41" s="99">
        <v>1</v>
      </c>
      <c r="W41" s="101">
        <f t="shared" si="16"/>
        <v>1</v>
      </c>
      <c r="X41" s="110" t="s">
        <v>156</v>
      </c>
      <c r="Y41" s="102"/>
      <c r="Z41" s="102"/>
      <c r="AA41" s="102"/>
      <c r="AB41" s="102"/>
      <c r="AC41" s="102"/>
      <c r="AD41" s="75"/>
      <c r="AE41" s="152"/>
      <c r="AF41" s="75"/>
      <c r="AG41" s="37"/>
      <c r="AH41" s="75"/>
      <c r="AI41" s="30"/>
      <c r="AJ41" s="329"/>
    </row>
    <row r="42" spans="3:37" ht="71.25" customHeight="1" x14ac:dyDescent="0.25">
      <c r="C42" s="301" t="s">
        <v>227</v>
      </c>
      <c r="D42" s="319" t="s">
        <v>29</v>
      </c>
      <c r="E42" s="319" t="s">
        <v>29</v>
      </c>
      <c r="F42" s="22" t="s">
        <v>94</v>
      </c>
      <c r="G42" s="42">
        <v>3000</v>
      </c>
      <c r="H42" s="308" t="s">
        <v>184</v>
      </c>
      <c r="I42" s="305" t="s">
        <v>95</v>
      </c>
      <c r="J42" s="302" t="s">
        <v>96</v>
      </c>
      <c r="K42" s="104" t="s">
        <v>205</v>
      </c>
      <c r="L42" s="349" t="s">
        <v>98</v>
      </c>
      <c r="M42" s="333" t="s">
        <v>295</v>
      </c>
      <c r="N42" s="147">
        <v>86</v>
      </c>
      <c r="O42" s="29">
        <f t="shared" ref="O42:O44" si="20">N42/V42</f>
        <v>0.86</v>
      </c>
      <c r="P42" s="147">
        <v>92</v>
      </c>
      <c r="Q42" s="29">
        <f>P42/V42</f>
        <v>0.92</v>
      </c>
      <c r="R42" s="151">
        <v>35</v>
      </c>
      <c r="S42" s="81">
        <f>R42/V42</f>
        <v>0.35</v>
      </c>
      <c r="T42" s="147">
        <v>10</v>
      </c>
      <c r="U42" s="35">
        <v>0</v>
      </c>
      <c r="V42" s="111">
        <v>100</v>
      </c>
      <c r="W42" s="82">
        <f>O42+Q42+S42+U42-139%</f>
        <v>0.74</v>
      </c>
      <c r="X42" s="336" t="s">
        <v>156</v>
      </c>
      <c r="Y42" s="337">
        <v>3141600</v>
      </c>
      <c r="Z42" s="337">
        <v>3141600</v>
      </c>
      <c r="AA42" s="340">
        <v>75398400</v>
      </c>
      <c r="AB42" s="341">
        <v>75398400</v>
      </c>
      <c r="AC42" s="330">
        <v>97389600</v>
      </c>
      <c r="AD42" s="330">
        <v>97389600</v>
      </c>
      <c r="AE42" s="440">
        <v>75398400</v>
      </c>
      <c r="AF42" s="331">
        <v>75398400</v>
      </c>
      <c r="AG42" s="332">
        <v>251328000</v>
      </c>
      <c r="AH42" s="440">
        <f>Z42+AB42+AD42+AF42</f>
        <v>251328000</v>
      </c>
      <c r="AI42" s="310" t="s">
        <v>204</v>
      </c>
      <c r="AJ42" s="328" t="s">
        <v>137</v>
      </c>
      <c r="AK42" s="427"/>
    </row>
    <row r="43" spans="3:37" ht="79.5" customHeight="1" x14ac:dyDescent="0.25">
      <c r="C43" s="301"/>
      <c r="D43" s="320"/>
      <c r="E43" s="320"/>
      <c r="F43" s="22" t="s">
        <v>94</v>
      </c>
      <c r="G43" s="42">
        <v>3000</v>
      </c>
      <c r="H43" s="348"/>
      <c r="I43" s="306"/>
      <c r="J43" s="303"/>
      <c r="K43" s="104" t="s">
        <v>97</v>
      </c>
      <c r="L43" s="350"/>
      <c r="M43" s="334"/>
      <c r="N43" s="147">
        <v>931</v>
      </c>
      <c r="O43" s="29">
        <f t="shared" si="20"/>
        <v>0.42318181818181816</v>
      </c>
      <c r="P43" s="147">
        <v>386</v>
      </c>
      <c r="Q43" s="29">
        <f>P43/V43</f>
        <v>0.17545454545454545</v>
      </c>
      <c r="R43" s="151">
        <v>392</v>
      </c>
      <c r="S43" s="81">
        <f t="shared" ref="S43:S44" si="21">R43/V43</f>
        <v>0.17818181818181819</v>
      </c>
      <c r="T43" s="147">
        <v>1500</v>
      </c>
      <c r="U43" s="35">
        <v>0</v>
      </c>
      <c r="V43" s="111">
        <v>2200</v>
      </c>
      <c r="W43" s="82">
        <f>O43+Q43+S43+U43-55.36%</f>
        <v>0.22321818181818187</v>
      </c>
      <c r="X43" s="336"/>
      <c r="Y43" s="338"/>
      <c r="Z43" s="338"/>
      <c r="AA43" s="340"/>
      <c r="AB43" s="341"/>
      <c r="AC43" s="330"/>
      <c r="AD43" s="330"/>
      <c r="AE43" s="441"/>
      <c r="AF43" s="331"/>
      <c r="AG43" s="332"/>
      <c r="AH43" s="441"/>
      <c r="AI43" s="310"/>
      <c r="AJ43" s="328"/>
      <c r="AK43" s="428"/>
    </row>
    <row r="44" spans="3:37" ht="59.25" customHeight="1" x14ac:dyDescent="0.25">
      <c r="C44" s="301"/>
      <c r="D44" s="321"/>
      <c r="E44" s="321"/>
      <c r="F44" s="22" t="s">
        <v>94</v>
      </c>
      <c r="G44" s="42">
        <v>3000</v>
      </c>
      <c r="H44" s="309"/>
      <c r="I44" s="307"/>
      <c r="J44" s="304"/>
      <c r="K44" s="104" t="s">
        <v>254</v>
      </c>
      <c r="L44" s="351"/>
      <c r="M44" s="335"/>
      <c r="N44" s="147">
        <v>8</v>
      </c>
      <c r="O44" s="29">
        <f t="shared" si="20"/>
        <v>0.36363636363636365</v>
      </c>
      <c r="P44" s="147">
        <v>7</v>
      </c>
      <c r="Q44" s="29">
        <f>P44/V44</f>
        <v>0.31818181818181818</v>
      </c>
      <c r="R44" s="151">
        <v>7</v>
      </c>
      <c r="S44" s="81">
        <f t="shared" si="21"/>
        <v>0.31818181818181818</v>
      </c>
      <c r="T44" s="147">
        <v>5</v>
      </c>
      <c r="U44" s="35">
        <v>0</v>
      </c>
      <c r="V44" s="111">
        <v>22</v>
      </c>
      <c r="W44" s="82">
        <f>O44+Q44+S44+U44-22.73%</f>
        <v>0.77269999999999994</v>
      </c>
      <c r="X44" s="336"/>
      <c r="Y44" s="339"/>
      <c r="Z44" s="339"/>
      <c r="AA44" s="340"/>
      <c r="AB44" s="341"/>
      <c r="AC44" s="330"/>
      <c r="AD44" s="330"/>
      <c r="AE44" s="442"/>
      <c r="AF44" s="331"/>
      <c r="AG44" s="332"/>
      <c r="AH44" s="442"/>
      <c r="AI44" s="310"/>
      <c r="AJ44" s="328"/>
      <c r="AK44" s="429"/>
    </row>
    <row r="45" spans="3:37" ht="139.5" customHeight="1" x14ac:dyDescent="0.25">
      <c r="C45" s="68" t="s">
        <v>227</v>
      </c>
      <c r="D45" s="8" t="s">
        <v>29</v>
      </c>
      <c r="E45" s="8" t="s">
        <v>29</v>
      </c>
      <c r="F45" s="22" t="s">
        <v>99</v>
      </c>
      <c r="G45" s="72">
        <v>27</v>
      </c>
      <c r="H45" s="22" t="s">
        <v>100</v>
      </c>
      <c r="I45" s="53" t="s">
        <v>101</v>
      </c>
      <c r="J45" s="275" t="s">
        <v>102</v>
      </c>
      <c r="K45" s="66" t="s">
        <v>103</v>
      </c>
      <c r="L45" s="106" t="s">
        <v>104</v>
      </c>
      <c r="M45" s="97" t="s">
        <v>275</v>
      </c>
      <c r="N45" s="99">
        <v>3</v>
      </c>
      <c r="O45" s="105">
        <f t="shared" si="12"/>
        <v>0.33333333333333331</v>
      </c>
      <c r="P45" s="99">
        <v>6</v>
      </c>
      <c r="Q45" s="105">
        <f>P45/V45</f>
        <v>0.66666666666666663</v>
      </c>
      <c r="R45" s="150">
        <v>0</v>
      </c>
      <c r="S45" s="105">
        <f t="shared" si="3"/>
        <v>0</v>
      </c>
      <c r="T45" s="99">
        <v>0</v>
      </c>
      <c r="U45" s="101">
        <f t="shared" si="10"/>
        <v>0</v>
      </c>
      <c r="V45" s="99">
        <v>9</v>
      </c>
      <c r="W45" s="101">
        <f>O45+Q45+S45+U45</f>
        <v>1</v>
      </c>
      <c r="X45" s="99" t="s">
        <v>156</v>
      </c>
      <c r="Y45" s="103">
        <v>22619520</v>
      </c>
      <c r="Z45" s="103">
        <v>22619520</v>
      </c>
      <c r="AA45" s="103">
        <v>22619520</v>
      </c>
      <c r="AB45" s="103">
        <v>22619520</v>
      </c>
      <c r="AC45" s="103">
        <v>0</v>
      </c>
      <c r="AD45" s="83">
        <v>0</v>
      </c>
      <c r="AE45" s="83">
        <v>0</v>
      </c>
      <c r="AF45" s="75"/>
      <c r="AG45" s="80">
        <v>45239040</v>
      </c>
      <c r="AH45" s="80">
        <f>Z45+AB45</f>
        <v>45239040</v>
      </c>
      <c r="AI45" s="28" t="s">
        <v>141</v>
      </c>
      <c r="AJ45" s="34" t="s">
        <v>137</v>
      </c>
      <c r="AK45" s="95" t="s">
        <v>229</v>
      </c>
    </row>
    <row r="46" spans="3:37" s="178" customFormat="1" ht="144.75" customHeight="1" x14ac:dyDescent="0.25">
      <c r="C46" s="167" t="s">
        <v>227</v>
      </c>
      <c r="D46" s="168" t="s">
        <v>29</v>
      </c>
      <c r="E46" s="168"/>
      <c r="F46" s="169" t="s">
        <v>105</v>
      </c>
      <c r="G46" s="170">
        <v>50</v>
      </c>
      <c r="H46" s="169" t="s">
        <v>106</v>
      </c>
      <c r="I46" s="168" t="s">
        <v>107</v>
      </c>
      <c r="J46" s="273" t="s">
        <v>108</v>
      </c>
      <c r="K46" s="155" t="s">
        <v>109</v>
      </c>
      <c r="L46" s="157" t="s">
        <v>110</v>
      </c>
      <c r="M46" s="158" t="s">
        <v>257</v>
      </c>
      <c r="N46" s="159">
        <v>2</v>
      </c>
      <c r="O46" s="160">
        <f t="shared" si="12"/>
        <v>0.10526315789473684</v>
      </c>
      <c r="P46" s="159">
        <v>8</v>
      </c>
      <c r="Q46" s="160">
        <f t="shared" ref="Q46:Q56" si="22">P46/V46</f>
        <v>0.42105263157894735</v>
      </c>
      <c r="R46" s="150">
        <v>6</v>
      </c>
      <c r="S46" s="160">
        <f t="shared" si="3"/>
        <v>0.31578947368421051</v>
      </c>
      <c r="T46" s="159">
        <v>3</v>
      </c>
      <c r="U46" s="161">
        <v>0</v>
      </c>
      <c r="V46" s="159">
        <v>19</v>
      </c>
      <c r="W46" s="162">
        <f>O46+Q46+S46+U46</f>
        <v>0.84210526315789469</v>
      </c>
      <c r="X46" s="159" t="s">
        <v>156</v>
      </c>
      <c r="Y46" s="171">
        <v>79168320</v>
      </c>
      <c r="Z46" s="171">
        <v>0</v>
      </c>
      <c r="AA46" s="171">
        <v>79168320</v>
      </c>
      <c r="AB46" s="171">
        <v>33929280</v>
      </c>
      <c r="AC46" s="171">
        <v>94248000</v>
      </c>
      <c r="AD46" s="172">
        <v>71628480</v>
      </c>
      <c r="AE46" s="173"/>
      <c r="AF46" s="174"/>
      <c r="AG46" s="146">
        <f>Y46+AA46+AC46</f>
        <v>252584640</v>
      </c>
      <c r="AH46" s="175">
        <f>AB46+AD46</f>
        <v>105557760</v>
      </c>
      <c r="AI46" s="176" t="s">
        <v>153</v>
      </c>
      <c r="AJ46" s="177" t="s">
        <v>138</v>
      </c>
    </row>
    <row r="47" spans="3:37" ht="81" customHeight="1" x14ac:dyDescent="0.25">
      <c r="C47" s="301" t="s">
        <v>227</v>
      </c>
      <c r="D47" s="319"/>
      <c r="E47" s="319" t="s">
        <v>29</v>
      </c>
      <c r="F47" s="21" t="s">
        <v>111</v>
      </c>
      <c r="G47" s="41">
        <v>6</v>
      </c>
      <c r="H47" s="21" t="s">
        <v>112</v>
      </c>
      <c r="I47" s="305" t="s">
        <v>113</v>
      </c>
      <c r="J47" s="343" t="s">
        <v>116</v>
      </c>
      <c r="K47" s="86" t="s">
        <v>278</v>
      </c>
      <c r="L47" s="107" t="s">
        <v>209</v>
      </c>
      <c r="M47" s="295" t="s">
        <v>284</v>
      </c>
      <c r="N47" s="108">
        <v>0</v>
      </c>
      <c r="O47" s="29">
        <f t="shared" si="12"/>
        <v>0</v>
      </c>
      <c r="P47" s="108">
        <v>0</v>
      </c>
      <c r="Q47" s="29">
        <f t="shared" si="22"/>
        <v>0</v>
      </c>
      <c r="R47" s="151">
        <v>3</v>
      </c>
      <c r="S47" s="81">
        <v>0</v>
      </c>
      <c r="T47" s="108">
        <v>0</v>
      </c>
      <c r="U47" s="35">
        <f t="shared" si="10"/>
        <v>0</v>
      </c>
      <c r="V47" s="108">
        <v>3</v>
      </c>
      <c r="W47" s="35">
        <f>Q47+S47+U47</f>
        <v>0</v>
      </c>
      <c r="X47" s="108" t="s">
        <v>156</v>
      </c>
      <c r="Y47" s="293">
        <v>0</v>
      </c>
      <c r="Z47" s="293">
        <v>0</v>
      </c>
      <c r="AA47" s="293">
        <v>0</v>
      </c>
      <c r="AB47" s="293">
        <v>0</v>
      </c>
      <c r="AC47" s="299">
        <v>46800000</v>
      </c>
      <c r="AD47" s="299">
        <v>0</v>
      </c>
      <c r="AE47" s="293">
        <v>0</v>
      </c>
      <c r="AF47" s="293">
        <v>0</v>
      </c>
      <c r="AG47" s="291">
        <v>156000000</v>
      </c>
      <c r="AH47" s="342">
        <f>Z47+AB47+AD47+AF47:AF48</f>
        <v>0</v>
      </c>
      <c r="AI47" s="28" t="s">
        <v>141</v>
      </c>
      <c r="AJ47" s="329" t="s">
        <v>137</v>
      </c>
    </row>
    <row r="48" spans="3:37" ht="81" customHeight="1" x14ac:dyDescent="0.25">
      <c r="C48" s="301"/>
      <c r="D48" s="320"/>
      <c r="E48" s="320"/>
      <c r="F48" s="21"/>
      <c r="G48" s="41"/>
      <c r="H48" s="21"/>
      <c r="I48" s="306"/>
      <c r="J48" s="344"/>
      <c r="K48" s="276" t="s">
        <v>247</v>
      </c>
      <c r="L48" s="107" t="s">
        <v>118</v>
      </c>
      <c r="M48" s="296"/>
      <c r="N48" s="278">
        <v>0</v>
      </c>
      <c r="O48" s="29">
        <f t="shared" ref="O48:O49" si="23">N48/V48</f>
        <v>0</v>
      </c>
      <c r="P48" s="278">
        <v>0</v>
      </c>
      <c r="Q48" s="29">
        <f t="shared" ref="Q48:Q49" si="24">P48/V48</f>
        <v>0</v>
      </c>
      <c r="R48" s="151">
        <v>3</v>
      </c>
      <c r="S48" s="81">
        <v>0</v>
      </c>
      <c r="T48" s="278">
        <v>0</v>
      </c>
      <c r="U48" s="35">
        <f t="shared" ref="U48:U49" si="25">T48/V48</f>
        <v>0</v>
      </c>
      <c r="V48" s="278">
        <v>6</v>
      </c>
      <c r="W48" s="35">
        <f t="shared" ref="W48:W49" si="26">Q48+S48+U48</f>
        <v>0</v>
      </c>
      <c r="X48" s="278" t="s">
        <v>156</v>
      </c>
      <c r="Y48" s="294"/>
      <c r="Z48" s="294"/>
      <c r="AA48" s="294"/>
      <c r="AB48" s="294"/>
      <c r="AC48" s="300"/>
      <c r="AD48" s="300"/>
      <c r="AE48" s="294"/>
      <c r="AF48" s="294"/>
      <c r="AG48" s="292"/>
      <c r="AH48" s="292"/>
      <c r="AI48" s="28" t="s">
        <v>282</v>
      </c>
      <c r="AJ48" s="329"/>
    </row>
    <row r="49" spans="3:36" ht="81" customHeight="1" x14ac:dyDescent="0.25">
      <c r="C49" s="301"/>
      <c r="D49" s="320"/>
      <c r="E49" s="320"/>
      <c r="F49" s="21"/>
      <c r="G49" s="41"/>
      <c r="H49" s="21"/>
      <c r="I49" s="306"/>
      <c r="J49" s="344"/>
      <c r="K49" s="86" t="s">
        <v>281</v>
      </c>
      <c r="L49" s="107" t="s">
        <v>209</v>
      </c>
      <c r="M49" s="297" t="s">
        <v>285</v>
      </c>
      <c r="N49" s="278">
        <v>0</v>
      </c>
      <c r="O49" s="29">
        <f t="shared" si="23"/>
        <v>0</v>
      </c>
      <c r="P49" s="278">
        <v>0</v>
      </c>
      <c r="Q49" s="29">
        <f t="shared" si="24"/>
        <v>0</v>
      </c>
      <c r="R49" s="151">
        <v>2</v>
      </c>
      <c r="S49" s="81">
        <v>0</v>
      </c>
      <c r="T49" s="278">
        <v>0</v>
      </c>
      <c r="U49" s="35">
        <f t="shared" si="25"/>
        <v>0</v>
      </c>
      <c r="V49" s="278">
        <v>6</v>
      </c>
      <c r="W49" s="35">
        <f t="shared" si="26"/>
        <v>0</v>
      </c>
      <c r="X49" s="278" t="s">
        <v>156</v>
      </c>
      <c r="Y49" s="293">
        <v>0</v>
      </c>
      <c r="Z49" s="293">
        <v>0</v>
      </c>
      <c r="AA49" s="293">
        <v>0</v>
      </c>
      <c r="AB49" s="293">
        <v>0</v>
      </c>
      <c r="AC49" s="299">
        <v>26700000</v>
      </c>
      <c r="AD49" s="299">
        <v>0</v>
      </c>
      <c r="AE49" s="293">
        <v>0</v>
      </c>
      <c r="AF49" s="293">
        <v>0</v>
      </c>
      <c r="AG49" s="291">
        <v>89000000</v>
      </c>
      <c r="AH49" s="291">
        <v>89000000</v>
      </c>
      <c r="AI49" s="28" t="s">
        <v>283</v>
      </c>
      <c r="AJ49" s="329"/>
    </row>
    <row r="50" spans="3:36" ht="79.5" customHeight="1" x14ac:dyDescent="0.25">
      <c r="C50" s="301"/>
      <c r="D50" s="320"/>
      <c r="E50" s="320"/>
      <c r="F50" s="21" t="s">
        <v>114</v>
      </c>
      <c r="G50" s="41">
        <v>6</v>
      </c>
      <c r="H50" s="21" t="s">
        <v>115</v>
      </c>
      <c r="I50" s="306"/>
      <c r="J50" s="345"/>
      <c r="K50" s="276" t="s">
        <v>280</v>
      </c>
      <c r="L50" s="107" t="s">
        <v>118</v>
      </c>
      <c r="M50" s="298"/>
      <c r="N50" s="108">
        <v>0</v>
      </c>
      <c r="O50" s="29">
        <v>0</v>
      </c>
      <c r="P50" s="108">
        <v>0</v>
      </c>
      <c r="Q50" s="29">
        <v>0</v>
      </c>
      <c r="R50" s="151">
        <v>3</v>
      </c>
      <c r="S50" s="81">
        <v>0</v>
      </c>
      <c r="T50" s="108">
        <v>0</v>
      </c>
      <c r="U50" s="35">
        <f t="shared" si="10"/>
        <v>0</v>
      </c>
      <c r="V50" s="108">
        <v>7</v>
      </c>
      <c r="W50" s="35">
        <f>Q50+S50+U50</f>
        <v>0</v>
      </c>
      <c r="X50" s="108" t="s">
        <v>156</v>
      </c>
      <c r="Y50" s="294"/>
      <c r="Z50" s="294"/>
      <c r="AA50" s="294"/>
      <c r="AB50" s="294"/>
      <c r="AC50" s="300"/>
      <c r="AD50" s="300"/>
      <c r="AE50" s="294"/>
      <c r="AF50" s="294"/>
      <c r="AG50" s="292"/>
      <c r="AH50" s="292"/>
      <c r="AI50" s="28" t="s">
        <v>141</v>
      </c>
      <c r="AJ50" s="329"/>
    </row>
    <row r="51" spans="3:36" ht="131.25" customHeight="1" x14ac:dyDescent="0.25">
      <c r="C51" s="301"/>
      <c r="D51" s="320"/>
      <c r="E51" s="320"/>
      <c r="F51" s="21" t="s">
        <v>119</v>
      </c>
      <c r="G51" s="41">
        <v>3</v>
      </c>
      <c r="H51" s="21" t="s">
        <v>120</v>
      </c>
      <c r="I51" s="306"/>
      <c r="J51" s="9" t="s">
        <v>116</v>
      </c>
      <c r="K51" s="86" t="s">
        <v>117</v>
      </c>
      <c r="L51" s="123" t="s">
        <v>206</v>
      </c>
      <c r="M51" s="124" t="s">
        <v>228</v>
      </c>
      <c r="N51" s="127">
        <v>0</v>
      </c>
      <c r="O51" s="134">
        <f t="shared" ref="O51" si="27">N51/V51</f>
        <v>0</v>
      </c>
      <c r="P51" s="127">
        <v>0</v>
      </c>
      <c r="Q51" s="134">
        <f t="shared" ref="Q51" si="28">P51/V51</f>
        <v>0</v>
      </c>
      <c r="R51" s="149">
        <v>1</v>
      </c>
      <c r="S51" s="134">
        <f>R51/V51</f>
        <v>1</v>
      </c>
      <c r="T51" s="127">
        <v>0</v>
      </c>
      <c r="U51" s="128">
        <f t="shared" si="10"/>
        <v>0</v>
      </c>
      <c r="V51" s="127">
        <v>1</v>
      </c>
      <c r="W51" s="128">
        <f>Q51+S51+U51</f>
        <v>1</v>
      </c>
      <c r="X51" s="127" t="s">
        <v>156</v>
      </c>
      <c r="Y51" s="84"/>
      <c r="Z51" s="84"/>
      <c r="AA51" s="84"/>
      <c r="AB51" s="84"/>
      <c r="AC51" s="83">
        <v>60000000</v>
      </c>
      <c r="AD51" s="148">
        <v>60000000</v>
      </c>
      <c r="AE51" s="75"/>
      <c r="AF51" s="75"/>
      <c r="AG51" s="37"/>
      <c r="AH51" s="75"/>
      <c r="AI51" s="28" t="s">
        <v>176</v>
      </c>
      <c r="AJ51" s="329"/>
    </row>
    <row r="52" spans="3:36" ht="193.5" customHeight="1" x14ac:dyDescent="0.25">
      <c r="C52" s="301" t="s">
        <v>121</v>
      </c>
      <c r="D52" s="74" t="s">
        <v>29</v>
      </c>
      <c r="E52" s="74" t="s">
        <v>29</v>
      </c>
      <c r="F52" s="308" t="s">
        <v>122</v>
      </c>
      <c r="G52" s="305">
        <v>100</v>
      </c>
      <c r="H52" s="308" t="s">
        <v>123</v>
      </c>
      <c r="I52" s="305" t="s">
        <v>124</v>
      </c>
      <c r="J52" s="9" t="s">
        <v>125</v>
      </c>
      <c r="K52" s="20" t="s">
        <v>183</v>
      </c>
      <c r="L52" s="67" t="s">
        <v>147</v>
      </c>
      <c r="M52" s="79" t="s">
        <v>218</v>
      </c>
      <c r="N52" s="73">
        <v>0</v>
      </c>
      <c r="O52" s="29">
        <f t="shared" si="12"/>
        <v>0</v>
      </c>
      <c r="P52" s="73">
        <v>0</v>
      </c>
      <c r="Q52" s="29">
        <f t="shared" si="22"/>
        <v>0</v>
      </c>
      <c r="R52" s="32">
        <v>69</v>
      </c>
      <c r="S52" s="29">
        <v>0</v>
      </c>
      <c r="T52" s="29">
        <v>0</v>
      </c>
      <c r="U52" s="35">
        <f t="shared" si="10"/>
        <v>0</v>
      </c>
      <c r="V52" s="73">
        <v>69</v>
      </c>
      <c r="W52" s="35">
        <f>Q52+S52+U52</f>
        <v>0</v>
      </c>
      <c r="X52" s="322" t="s">
        <v>143</v>
      </c>
      <c r="Y52" s="324">
        <v>0</v>
      </c>
      <c r="Z52" s="324">
        <v>0</v>
      </c>
      <c r="AA52" s="324">
        <v>0</v>
      </c>
      <c r="AB52" s="324">
        <v>0</v>
      </c>
      <c r="AC52" s="326">
        <v>575291931</v>
      </c>
      <c r="AD52" s="326">
        <v>575291931</v>
      </c>
      <c r="AE52" s="326">
        <v>233200000</v>
      </c>
      <c r="AF52" s="421"/>
      <c r="AG52" s="423">
        <f>Y52+AA52+AC52+AE52</f>
        <v>808491931</v>
      </c>
      <c r="AH52" s="299">
        <f>Z52+AB52+AD52+AF52</f>
        <v>575291931</v>
      </c>
      <c r="AI52" s="425" t="s">
        <v>146</v>
      </c>
      <c r="AJ52" s="75" t="s">
        <v>139</v>
      </c>
    </row>
    <row r="53" spans="3:36" ht="193.5" customHeight="1" x14ac:dyDescent="0.25">
      <c r="C53" s="301"/>
      <c r="D53" s="243"/>
      <c r="E53" s="243"/>
      <c r="F53" s="309"/>
      <c r="G53" s="307"/>
      <c r="H53" s="309"/>
      <c r="I53" s="306"/>
      <c r="J53" s="9" t="s">
        <v>125</v>
      </c>
      <c r="K53" s="20" t="s">
        <v>270</v>
      </c>
      <c r="L53" s="107" t="s">
        <v>271</v>
      </c>
      <c r="M53" s="242" t="s">
        <v>272</v>
      </c>
      <c r="N53" s="111">
        <v>0</v>
      </c>
      <c r="O53" s="81">
        <f t="shared" ref="O53" si="29">N53/V53</f>
        <v>0</v>
      </c>
      <c r="P53" s="111">
        <v>0</v>
      </c>
      <c r="Q53" s="81">
        <f t="shared" ref="Q53" si="30">P53/V53</f>
        <v>0</v>
      </c>
      <c r="R53" s="270">
        <v>79</v>
      </c>
      <c r="S53" s="81">
        <f>R53/V53</f>
        <v>0.3347457627118644</v>
      </c>
      <c r="T53" s="81">
        <v>0</v>
      </c>
      <c r="U53" s="82">
        <f t="shared" ref="U53" si="31">T53/V53</f>
        <v>0</v>
      </c>
      <c r="V53" s="111">
        <v>236</v>
      </c>
      <c r="W53" s="82">
        <f>Q53+S53+U53</f>
        <v>0.3347457627118644</v>
      </c>
      <c r="X53" s="323"/>
      <c r="Y53" s="325"/>
      <c r="Z53" s="325"/>
      <c r="AA53" s="325"/>
      <c r="AB53" s="325"/>
      <c r="AC53" s="327"/>
      <c r="AD53" s="327"/>
      <c r="AE53" s="327"/>
      <c r="AF53" s="422"/>
      <c r="AG53" s="424"/>
      <c r="AH53" s="300"/>
      <c r="AI53" s="426"/>
      <c r="AJ53" s="244"/>
    </row>
    <row r="54" spans="3:36" ht="154.5" customHeight="1" x14ac:dyDescent="0.25">
      <c r="C54" s="301"/>
      <c r="D54" s="77" t="s">
        <v>29</v>
      </c>
      <c r="E54" s="77" t="s">
        <v>29</v>
      </c>
      <c r="F54" s="308" t="s">
        <v>126</v>
      </c>
      <c r="G54" s="43">
        <v>30000</v>
      </c>
      <c r="H54" s="21" t="s">
        <v>127</v>
      </c>
      <c r="I54" s="306"/>
      <c r="J54" s="9" t="s">
        <v>128</v>
      </c>
      <c r="K54" s="20" t="s">
        <v>179</v>
      </c>
      <c r="L54" s="67" t="s">
        <v>177</v>
      </c>
      <c r="M54" s="79" t="s">
        <v>273</v>
      </c>
      <c r="N54" s="73">
        <v>0</v>
      </c>
      <c r="O54" s="29">
        <f t="shared" si="12"/>
        <v>0</v>
      </c>
      <c r="P54" s="73">
        <v>5433</v>
      </c>
      <c r="Q54" s="29">
        <f t="shared" si="22"/>
        <v>0.52075146170804176</v>
      </c>
      <c r="R54" s="270">
        <v>5434</v>
      </c>
      <c r="S54" s="29">
        <f t="shared" si="3"/>
        <v>0.52084731141570018</v>
      </c>
      <c r="T54" s="73">
        <v>5000</v>
      </c>
      <c r="U54" s="35">
        <v>0</v>
      </c>
      <c r="V54" s="73">
        <v>10433</v>
      </c>
      <c r="W54" s="35">
        <f>O54+Q54+S54+U54-4%</f>
        <v>1.0015987731237419</v>
      </c>
      <c r="X54" s="73" t="s">
        <v>182</v>
      </c>
      <c r="Y54" s="38">
        <v>0</v>
      </c>
      <c r="Z54" s="38">
        <v>0</v>
      </c>
      <c r="AA54" s="38">
        <v>0</v>
      </c>
      <c r="AB54" s="38">
        <v>0</v>
      </c>
      <c r="AC54" s="75"/>
      <c r="AD54" s="75"/>
      <c r="AE54" s="75"/>
      <c r="AF54" s="75"/>
      <c r="AG54" s="37"/>
      <c r="AH54" s="75"/>
      <c r="AI54" s="30" t="s">
        <v>145</v>
      </c>
      <c r="AJ54" s="75"/>
    </row>
    <row r="55" spans="3:36" ht="63" customHeight="1" x14ac:dyDescent="0.25">
      <c r="C55" s="68" t="s">
        <v>121</v>
      </c>
      <c r="D55" s="77" t="s">
        <v>29</v>
      </c>
      <c r="E55" s="77" t="s">
        <v>29</v>
      </c>
      <c r="F55" s="309"/>
      <c r="G55" s="43">
        <v>30000</v>
      </c>
      <c r="H55" s="21" t="s">
        <v>127</v>
      </c>
      <c r="I55" s="307"/>
      <c r="J55" s="48" t="s">
        <v>128</v>
      </c>
      <c r="K55" s="20" t="s">
        <v>180</v>
      </c>
      <c r="L55" s="67" t="s">
        <v>181</v>
      </c>
      <c r="M55" s="79" t="s">
        <v>178</v>
      </c>
      <c r="N55" s="73">
        <v>0</v>
      </c>
      <c r="O55" s="29">
        <f t="shared" si="12"/>
        <v>0</v>
      </c>
      <c r="P55" s="73">
        <v>10866</v>
      </c>
      <c r="Q55" s="29">
        <f t="shared" si="22"/>
        <v>0.52075146170804176</v>
      </c>
      <c r="R55" s="35">
        <v>0</v>
      </c>
      <c r="S55" s="29">
        <f t="shared" si="3"/>
        <v>0</v>
      </c>
      <c r="T55" s="73">
        <v>10000</v>
      </c>
      <c r="U55" s="35">
        <v>0</v>
      </c>
      <c r="V55" s="73">
        <v>20866</v>
      </c>
      <c r="W55" s="35">
        <f>O55+Q55+S55+U55</f>
        <v>0.52075146170804176</v>
      </c>
      <c r="X55" s="73"/>
      <c r="Y55" s="38"/>
      <c r="Z55" s="38"/>
      <c r="AA55" s="38"/>
      <c r="AB55" s="38"/>
      <c r="AC55" s="75"/>
      <c r="AD55" s="75"/>
      <c r="AE55" s="75"/>
      <c r="AF55" s="75"/>
      <c r="AG55" s="37"/>
      <c r="AH55" s="75"/>
      <c r="AI55" s="30"/>
      <c r="AJ55" s="75"/>
    </row>
    <row r="56" spans="3:36" ht="78" customHeight="1" x14ac:dyDescent="0.25">
      <c r="C56" s="68" t="s">
        <v>121</v>
      </c>
      <c r="D56" s="9" t="s">
        <v>29</v>
      </c>
      <c r="E56" s="9" t="s">
        <v>29</v>
      </c>
      <c r="F56" s="21" t="s">
        <v>71</v>
      </c>
      <c r="G56" s="41">
        <v>1</v>
      </c>
      <c r="H56" s="21" t="s">
        <v>72</v>
      </c>
      <c r="I56" s="52" t="s">
        <v>129</v>
      </c>
      <c r="J56" s="9" t="s">
        <v>130</v>
      </c>
      <c r="K56" s="271" t="s">
        <v>155</v>
      </c>
      <c r="L56" s="67" t="s">
        <v>131</v>
      </c>
      <c r="M56" s="79" t="s">
        <v>154</v>
      </c>
      <c r="N56" s="73">
        <v>100</v>
      </c>
      <c r="O56" s="29">
        <f t="shared" si="12"/>
        <v>0.33333333333333331</v>
      </c>
      <c r="P56" s="73">
        <v>100</v>
      </c>
      <c r="Q56" s="29">
        <f t="shared" si="22"/>
        <v>0.33333333333333331</v>
      </c>
      <c r="R56" s="73">
        <v>100</v>
      </c>
      <c r="S56" s="29">
        <f t="shared" si="3"/>
        <v>0.33333333333333331</v>
      </c>
      <c r="T56" s="73">
        <v>0</v>
      </c>
      <c r="U56" s="35">
        <f t="shared" si="10"/>
        <v>0</v>
      </c>
      <c r="V56" s="73">
        <v>300</v>
      </c>
      <c r="W56" s="35">
        <f>O56+Q56+S56+U56</f>
        <v>1</v>
      </c>
      <c r="X56" s="73" t="s">
        <v>142</v>
      </c>
      <c r="Y56" s="75"/>
      <c r="Z56" s="75"/>
      <c r="AA56" s="75"/>
      <c r="AB56" s="75"/>
      <c r="AC56" s="75"/>
      <c r="AD56" s="75"/>
      <c r="AE56" s="75"/>
      <c r="AF56" s="75"/>
      <c r="AG56" s="37"/>
      <c r="AH56" s="75"/>
      <c r="AI56" s="30"/>
      <c r="AJ56" s="75"/>
    </row>
    <row r="57" spans="3:36" x14ac:dyDescent="0.25">
      <c r="C57" s="13"/>
      <c r="D57" s="49"/>
      <c r="E57" s="49"/>
      <c r="F57" s="10"/>
      <c r="G57" s="44"/>
      <c r="H57" s="10"/>
      <c r="I57" s="54"/>
      <c r="J57" s="49"/>
      <c r="K57" s="14"/>
      <c r="L57" s="47"/>
      <c r="M57" s="56"/>
      <c r="N57" s="14"/>
      <c r="O57" s="15"/>
      <c r="P57" s="14"/>
      <c r="Q57" s="15"/>
      <c r="R57" s="14"/>
      <c r="S57" s="15"/>
      <c r="T57" s="14"/>
      <c r="U57" s="16"/>
      <c r="V57" s="14"/>
      <c r="W57" s="17"/>
      <c r="X57" s="18"/>
      <c r="Y57" s="19"/>
      <c r="Z57" s="19"/>
      <c r="AA57" s="19"/>
      <c r="AB57" s="19"/>
      <c r="AC57" s="19"/>
      <c r="AD57" s="19"/>
      <c r="AE57" s="19"/>
      <c r="AF57" s="19"/>
      <c r="AG57" s="11"/>
      <c r="AH57" s="19"/>
      <c r="AI57" s="19"/>
      <c r="AJ57" s="62"/>
    </row>
    <row r="58" spans="3:36" x14ac:dyDescent="0.25">
      <c r="C58" s="13"/>
      <c r="D58" s="49"/>
      <c r="E58" s="49"/>
      <c r="F58" s="10"/>
      <c r="G58" s="44"/>
      <c r="H58" s="10"/>
      <c r="I58" s="54"/>
      <c r="J58" s="49"/>
      <c r="K58" s="14"/>
      <c r="L58" s="47"/>
      <c r="M58" s="56"/>
      <c r="N58" s="14"/>
      <c r="O58" s="15"/>
      <c r="P58" s="14"/>
      <c r="Q58" s="15"/>
      <c r="R58" s="14"/>
      <c r="S58" s="15"/>
      <c r="T58" s="14"/>
      <c r="U58" s="16"/>
      <c r="V58" s="14"/>
      <c r="W58" s="17"/>
      <c r="X58" s="18"/>
      <c r="Y58" s="19"/>
      <c r="Z58" s="19"/>
      <c r="AA58" s="19"/>
      <c r="AB58" s="19"/>
      <c r="AC58" s="19"/>
      <c r="AD58" s="19"/>
      <c r="AE58" s="19"/>
      <c r="AF58" s="19"/>
      <c r="AG58" s="11"/>
      <c r="AH58" s="19"/>
      <c r="AI58" s="19"/>
      <c r="AJ58" s="63"/>
    </row>
    <row r="59" spans="3:36" x14ac:dyDescent="0.25">
      <c r="C59" s="13"/>
      <c r="D59" s="49"/>
      <c r="E59" s="49"/>
      <c r="F59" s="10"/>
      <c r="G59" s="44"/>
      <c r="H59" s="10"/>
      <c r="I59" s="54"/>
      <c r="J59" s="49"/>
      <c r="K59" s="14"/>
      <c r="L59" s="47"/>
      <c r="M59" s="56"/>
      <c r="N59" s="14"/>
      <c r="O59" s="15"/>
      <c r="P59" s="14"/>
      <c r="Q59" s="15"/>
      <c r="R59" s="14"/>
      <c r="S59" s="15"/>
      <c r="T59" s="14"/>
      <c r="U59" s="16"/>
      <c r="V59" s="14"/>
      <c r="W59" s="17"/>
      <c r="X59" s="18"/>
      <c r="Y59" s="19"/>
      <c r="Z59" s="19"/>
      <c r="AA59" s="19"/>
      <c r="AB59" s="19"/>
      <c r="AC59" s="19"/>
      <c r="AD59" s="19"/>
      <c r="AE59" s="19"/>
      <c r="AF59" s="19"/>
      <c r="AG59" s="11"/>
      <c r="AH59" s="19"/>
      <c r="AI59" s="19"/>
      <c r="AJ59" s="63"/>
    </row>
    <row r="60" spans="3:36" x14ac:dyDescent="0.25">
      <c r="C60" s="13"/>
      <c r="D60" s="49"/>
      <c r="E60" s="49"/>
      <c r="F60" s="10"/>
      <c r="G60" s="44"/>
      <c r="H60" s="10"/>
      <c r="I60" s="54"/>
      <c r="J60" s="49"/>
      <c r="K60" s="14"/>
      <c r="L60" s="47"/>
      <c r="M60" s="56"/>
      <c r="N60" s="14"/>
      <c r="O60" s="15"/>
      <c r="P60" s="14"/>
      <c r="Q60" s="15"/>
      <c r="R60" s="14"/>
      <c r="S60" s="15"/>
      <c r="T60" s="14"/>
      <c r="U60" s="16"/>
      <c r="V60" s="14"/>
      <c r="W60" s="17"/>
      <c r="X60" s="18"/>
      <c r="Y60" s="19"/>
      <c r="Z60" s="19"/>
      <c r="AA60" s="19"/>
      <c r="AB60" s="19"/>
      <c r="AC60" s="19"/>
      <c r="AD60" s="19"/>
      <c r="AE60" s="19"/>
      <c r="AF60" s="19"/>
      <c r="AG60" s="11"/>
      <c r="AH60" s="19"/>
      <c r="AI60" s="19"/>
      <c r="AJ60" s="63"/>
    </row>
    <row r="61" spans="3:36" x14ac:dyDescent="0.25">
      <c r="C61" s="1" t="s">
        <v>159</v>
      </c>
      <c r="D61" s="50"/>
      <c r="E61" s="50"/>
      <c r="F61" s="2"/>
      <c r="G61" s="45"/>
      <c r="H61" s="2"/>
      <c r="I61" s="55"/>
      <c r="J61" s="50"/>
      <c r="K61" s="12" t="s">
        <v>160</v>
      </c>
      <c r="L61" s="39" t="s">
        <v>161</v>
      </c>
      <c r="M61" s="57"/>
      <c r="N61" s="10"/>
      <c r="O61" s="10"/>
      <c r="P61" s="10"/>
      <c r="Q61" s="10"/>
      <c r="R61" s="10"/>
      <c r="S61" s="1" t="s">
        <v>162</v>
      </c>
      <c r="T61" s="1" t="s">
        <v>163</v>
      </c>
      <c r="U61" s="10"/>
      <c r="V61" s="10"/>
      <c r="W61" s="10"/>
      <c r="X61" s="10"/>
      <c r="Y61" s="10"/>
      <c r="Z61" s="11"/>
      <c r="AA61" s="11"/>
      <c r="AB61" s="11"/>
      <c r="AC61" s="11"/>
      <c r="AD61" s="11"/>
      <c r="AE61" s="11"/>
      <c r="AF61" s="11"/>
      <c r="AG61" s="11"/>
      <c r="AH61" s="11"/>
      <c r="AI61" s="11"/>
      <c r="AJ61" s="64"/>
    </row>
    <row r="62" spans="3:36" x14ac:dyDescent="0.25">
      <c r="C62" s="1"/>
      <c r="D62" s="50"/>
      <c r="E62" s="50"/>
      <c r="F62" s="2"/>
      <c r="G62" s="45"/>
      <c r="H62" s="2"/>
      <c r="I62" s="55"/>
      <c r="J62" s="50"/>
      <c r="K62" s="1"/>
      <c r="L62" s="39"/>
      <c r="M62" s="57"/>
      <c r="N62" s="1"/>
      <c r="O62" s="1"/>
      <c r="P62" s="1"/>
      <c r="Q62" s="1"/>
      <c r="R62" s="1"/>
      <c r="S62" s="1"/>
      <c r="T62" s="1"/>
      <c r="U62" s="1"/>
      <c r="V62" s="1"/>
      <c r="W62" s="1"/>
      <c r="X62" s="1"/>
      <c r="Y62" s="1"/>
      <c r="Z62" s="1"/>
      <c r="AA62" s="1"/>
      <c r="AB62" s="1"/>
      <c r="AC62" s="3"/>
      <c r="AD62" s="3"/>
      <c r="AE62" s="3"/>
      <c r="AF62" s="3"/>
      <c r="AG62" s="2"/>
      <c r="AH62" s="3"/>
      <c r="AI62" s="3"/>
      <c r="AJ62" s="4"/>
    </row>
  </sheetData>
  <mergeCells count="178">
    <mergeCell ref="AE52:AE53"/>
    <mergeCell ref="AF52:AF53"/>
    <mergeCell ref="AG52:AG53"/>
    <mergeCell ref="AH52:AH53"/>
    <mergeCell ref="AI52:AI53"/>
    <mergeCell ref="AK42:AK44"/>
    <mergeCell ref="H34:H36"/>
    <mergeCell ref="AI6:AI8"/>
    <mergeCell ref="AC7:AD7"/>
    <mergeCell ref="AE7:AF7"/>
    <mergeCell ref="AG7:AH7"/>
    <mergeCell ref="I13:I14"/>
    <mergeCell ref="AJ31:AJ41"/>
    <mergeCell ref="J32:J33"/>
    <mergeCell ref="AD31:AD33"/>
    <mergeCell ref="I34:I36"/>
    <mergeCell ref="X34:X36"/>
    <mergeCell ref="AE31:AE33"/>
    <mergeCell ref="AF31:AF33"/>
    <mergeCell ref="P7:Q7"/>
    <mergeCell ref="R7:S7"/>
    <mergeCell ref="T7:U7"/>
    <mergeCell ref="V7:W7"/>
    <mergeCell ref="K37:K38"/>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AA7:AB7"/>
    <mergeCell ref="N6:W6"/>
    <mergeCell ref="X6:X8"/>
    <mergeCell ref="Y6:AH6"/>
    <mergeCell ref="C26:C27"/>
    <mergeCell ref="D26:D27"/>
    <mergeCell ref="E26:E27"/>
    <mergeCell ref="F26:F27"/>
    <mergeCell ref="C16:C18"/>
    <mergeCell ref="Y7:Z7"/>
    <mergeCell ref="C13:C14"/>
    <mergeCell ref="D13:D14"/>
    <mergeCell ref="E13:E14"/>
    <mergeCell ref="F13:F14"/>
    <mergeCell ref="G13:G14"/>
    <mergeCell ref="C9:C11"/>
    <mergeCell ref="D9:D11"/>
    <mergeCell ref="E9:E11"/>
    <mergeCell ref="F9:F11"/>
    <mergeCell ref="G9:G11"/>
    <mergeCell ref="D16:D18"/>
    <mergeCell ref="E16:E18"/>
    <mergeCell ref="H9:H11"/>
    <mergeCell ref="H13:H14"/>
    <mergeCell ref="I9:I11"/>
    <mergeCell ref="I16:I18"/>
    <mergeCell ref="L6:L8"/>
    <mergeCell ref="M6:M8"/>
    <mergeCell ref="J9:J11"/>
    <mergeCell ref="X9:X10"/>
    <mergeCell ref="M26:M27"/>
    <mergeCell ref="X26:X27"/>
    <mergeCell ref="AI9:AI10"/>
    <mergeCell ref="AJ9:AJ12"/>
    <mergeCell ref="Z31:Z33"/>
    <mergeCell ref="AA31:AA33"/>
    <mergeCell ref="AB31:AB33"/>
    <mergeCell ref="AC31:AC33"/>
    <mergeCell ref="X32:X33"/>
    <mergeCell ref="Y31:Y33"/>
    <mergeCell ref="AJ29:AJ30"/>
    <mergeCell ref="AJ16:AJ18"/>
    <mergeCell ref="AJ19:AJ24"/>
    <mergeCell ref="AJ25:AJ28"/>
    <mergeCell ref="X16:X17"/>
    <mergeCell ref="J26:J27"/>
    <mergeCell ref="K26:K27"/>
    <mergeCell ref="G26:G27"/>
    <mergeCell ref="H26:H27"/>
    <mergeCell ref="E42:E44"/>
    <mergeCell ref="H42:H44"/>
    <mergeCell ref="I42:I44"/>
    <mergeCell ref="J42:J44"/>
    <mergeCell ref="L42:L44"/>
    <mergeCell ref="F31:F36"/>
    <mergeCell ref="G31:G36"/>
    <mergeCell ref="H31:H33"/>
    <mergeCell ref="I26:I27"/>
    <mergeCell ref="I37:I41"/>
    <mergeCell ref="H37:H41"/>
    <mergeCell ref="G37:G41"/>
    <mergeCell ref="F37:F41"/>
    <mergeCell ref="E37:E41"/>
    <mergeCell ref="L37:L38"/>
    <mergeCell ref="K40:K41"/>
    <mergeCell ref="L40:L41"/>
    <mergeCell ref="J37:J41"/>
    <mergeCell ref="AJ42:AJ44"/>
    <mergeCell ref="C47:C51"/>
    <mergeCell ref="D47:D51"/>
    <mergeCell ref="E47:E51"/>
    <mergeCell ref="I47:I51"/>
    <mergeCell ref="AJ47:AJ51"/>
    <mergeCell ref="AC42:AC44"/>
    <mergeCell ref="AD42:AD44"/>
    <mergeCell ref="AE42:AE44"/>
    <mergeCell ref="AF42:AF44"/>
    <mergeCell ref="AG42:AG44"/>
    <mergeCell ref="AH42:AH44"/>
    <mergeCell ref="M42:M44"/>
    <mergeCell ref="X42:X44"/>
    <mergeCell ref="Y42:Y44"/>
    <mergeCell ref="Z42:Z44"/>
    <mergeCell ref="AA42:AA44"/>
    <mergeCell ref="C42:C44"/>
    <mergeCell ref="D42:D44"/>
    <mergeCell ref="AB42:AB44"/>
    <mergeCell ref="AH47:AH48"/>
    <mergeCell ref="AH49:AH50"/>
    <mergeCell ref="J47:J50"/>
    <mergeCell ref="Y47:Y48"/>
    <mergeCell ref="C31:C36"/>
    <mergeCell ref="D31:D33"/>
    <mergeCell ref="E31:E33"/>
    <mergeCell ref="C52:C54"/>
    <mergeCell ref="I52:I55"/>
    <mergeCell ref="F54:F55"/>
    <mergeCell ref="AI42:AI44"/>
    <mergeCell ref="AG31:AG33"/>
    <mergeCell ref="AH31:AH33"/>
    <mergeCell ref="AI31:AI33"/>
    <mergeCell ref="I31:I33"/>
    <mergeCell ref="J34:J35"/>
    <mergeCell ref="C37:C41"/>
    <mergeCell ref="D37:D41"/>
    <mergeCell ref="F52:F53"/>
    <mergeCell ref="G52:G53"/>
    <mergeCell ref="H52:H53"/>
    <mergeCell ref="X52:X53"/>
    <mergeCell ref="Y52:Y53"/>
    <mergeCell ref="Z52:Z53"/>
    <mergeCell ref="AA52:AA53"/>
    <mergeCell ref="AB52:AB53"/>
    <mergeCell ref="AC52:AC53"/>
    <mergeCell ref="AD52:AD53"/>
    <mergeCell ref="AG47:AG48"/>
    <mergeCell ref="AE47:AE48"/>
    <mergeCell ref="AF47:AF48"/>
    <mergeCell ref="AG49:AG50"/>
    <mergeCell ref="AE49:AE50"/>
    <mergeCell ref="AF49:AF50"/>
    <mergeCell ref="M47:M48"/>
    <mergeCell ref="M49:M50"/>
    <mergeCell ref="Z47:Z48"/>
    <mergeCell ref="AA47:AA48"/>
    <mergeCell ref="AB47:AB48"/>
    <mergeCell ref="AC47:AC48"/>
    <mergeCell ref="AD47:AD48"/>
    <mergeCell ref="Y49:Y50"/>
    <mergeCell ref="Z49:Z50"/>
    <mergeCell ref="AA49:AA50"/>
    <mergeCell ref="AB49:AB50"/>
    <mergeCell ref="AC49:AC50"/>
    <mergeCell ref="AD49:AD5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314FA208-89CF-458C-8660-60DD5B15DA13}"/>
</file>

<file path=customXml/itemProps2.xml><?xml version="1.0" encoding="utf-8"?>
<ds:datastoreItem xmlns:ds="http://schemas.openxmlformats.org/officeDocument/2006/customXml" ds:itemID="{00130E85-61B3-4CFF-A7CB-5B2DA3AA01FA}"/>
</file>

<file path=customXml/itemProps3.xml><?xml version="1.0" encoding="utf-8"?>
<ds:datastoreItem xmlns:ds="http://schemas.openxmlformats.org/officeDocument/2006/customXml" ds:itemID="{EBB485FD-D326-4D58-967F-9D85B44AC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PAM III Trimestre 2022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2022-06-09T16:45:35Z</cp:lastPrinted>
  <dcterms:created xsi:type="dcterms:W3CDTF">2018-11-07T15:38:38Z</dcterms:created>
  <dcterms:modified xsi:type="dcterms:W3CDTF">2022-12-17T02:52:47Z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