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omments1.xml" ContentType="application/vnd.openxmlformats-officedocument.spreadsheetml.comments+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idia.giraldo\Desktop\CALIDAD 2022\1.PAM 2022\"/>
    </mc:Choice>
  </mc:AlternateContent>
  <bookViews>
    <workbookView minimized="1" xWindow="-120" yWindow="-120" windowWidth="29040" windowHeight="15990"/>
  </bookViews>
  <sheets>
    <sheet name="Sgto PAM IV Trimstre 2022" sheetId="6" r:id="rId1"/>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U36" i="6" l="1"/>
  <c r="U34" i="6" l="1"/>
  <c r="U35" i="6"/>
  <c r="U32" i="6" l="1"/>
  <c r="U44" i="6"/>
  <c r="U43" i="6"/>
  <c r="U42" i="6"/>
  <c r="U31" i="6" l="1"/>
  <c r="U14" i="6" l="1"/>
  <c r="U15" i="6"/>
  <c r="U46" i="6"/>
  <c r="S28" i="6" l="1"/>
  <c r="AH51" i="6" l="1"/>
  <c r="AH49" i="6"/>
  <c r="AH42" i="6"/>
  <c r="AH40" i="6" l="1"/>
  <c r="U39" i="6"/>
  <c r="AH12" i="6" l="1"/>
  <c r="AH10" i="6"/>
  <c r="AH9" i="6"/>
  <c r="U28" i="6" l="1"/>
  <c r="U12" i="6" l="1"/>
  <c r="U11" i="6"/>
  <c r="V9" i="6"/>
  <c r="U9" i="6" s="1"/>
  <c r="Q24" i="6"/>
  <c r="O24" i="6"/>
  <c r="U23" i="6" l="1"/>
  <c r="U22" i="6"/>
  <c r="U21" i="6"/>
  <c r="S19" i="6"/>
  <c r="U19" i="6"/>
  <c r="U18" i="6" l="1"/>
  <c r="U13" i="6"/>
  <c r="AH39" i="6" l="1"/>
  <c r="S39" i="6"/>
  <c r="Q39" i="6"/>
  <c r="W39" i="6" s="1"/>
  <c r="O39" i="6"/>
  <c r="AH47" i="6" l="1"/>
  <c r="U49" i="6"/>
  <c r="Q49" i="6"/>
  <c r="W49" i="6" s="1"/>
  <c r="O49" i="6"/>
  <c r="U48" i="6"/>
  <c r="Q48" i="6"/>
  <c r="W48" i="6" s="1"/>
  <c r="O48" i="6"/>
  <c r="AH17" i="6"/>
  <c r="AH13" i="6"/>
  <c r="Q45" i="6" l="1"/>
  <c r="S36" i="6" l="1"/>
  <c r="S53" i="6" l="1"/>
  <c r="U53" i="6"/>
  <c r="Q53" i="6"/>
  <c r="O53" i="6"/>
  <c r="W53" i="6" l="1"/>
  <c r="AG9" i="6"/>
  <c r="S34" i="6" l="1"/>
  <c r="S35" i="6"/>
  <c r="S32" i="6" l="1"/>
  <c r="AH31" i="6"/>
  <c r="S33" i="6" l="1"/>
  <c r="S31" i="6"/>
  <c r="S11" i="6" l="1"/>
  <c r="S12" i="6"/>
  <c r="S44" i="6"/>
  <c r="S43" i="6"/>
  <c r="S42" i="6"/>
  <c r="S51" i="6" l="1"/>
  <c r="S41" i="6" l="1"/>
  <c r="S40" i="6"/>
  <c r="S23" i="6" l="1"/>
  <c r="S22" i="6"/>
  <c r="S21" i="6"/>
  <c r="S18" i="6" l="1"/>
  <c r="Q43" i="6" l="1"/>
  <c r="Q44" i="6"/>
  <c r="U17" i="6" l="1"/>
  <c r="U16" i="6"/>
  <c r="W40" i="6"/>
  <c r="U40" i="6"/>
  <c r="O38" i="6"/>
  <c r="W38" i="6" s="1"/>
  <c r="U38" i="6"/>
  <c r="S13" i="6" l="1"/>
  <c r="Q13" i="6"/>
  <c r="O13" i="6"/>
  <c r="W13" i="6" l="1"/>
  <c r="Q23" i="6"/>
  <c r="Q22" i="6"/>
  <c r="Q21" i="6"/>
  <c r="Q42" i="6" l="1"/>
  <c r="Q36" i="6" l="1"/>
  <c r="Q31" i="6" l="1"/>
  <c r="Q33" i="6"/>
  <c r="O33" i="6"/>
  <c r="Q32" i="6"/>
  <c r="O32" i="6"/>
  <c r="Q35" i="6"/>
  <c r="W33" i="6" l="1"/>
  <c r="W32" i="6"/>
  <c r="S15" i="6"/>
  <c r="Q15" i="6"/>
  <c r="O15" i="6"/>
  <c r="W15" i="6" l="1"/>
  <c r="O35" i="6"/>
  <c r="W35" i="6" s="1"/>
  <c r="Q34" i="6"/>
  <c r="O34" i="6"/>
  <c r="W34" i="6" l="1"/>
  <c r="AH45" i="6"/>
  <c r="Q12" i="6" l="1"/>
  <c r="Q11" i="6"/>
  <c r="Q28" i="6"/>
  <c r="Q18" i="6"/>
  <c r="U56" i="6"/>
  <c r="S56" i="6"/>
  <c r="Q56" i="6"/>
  <c r="O56" i="6"/>
  <c r="S55" i="6"/>
  <c r="Q55" i="6"/>
  <c r="O55" i="6"/>
  <c r="S54" i="6"/>
  <c r="Q54" i="6"/>
  <c r="O54" i="6"/>
  <c r="U52" i="6"/>
  <c r="Q52" i="6"/>
  <c r="O52" i="6"/>
  <c r="U51" i="6"/>
  <c r="Q51" i="6"/>
  <c r="O51" i="6"/>
  <c r="U50" i="6"/>
  <c r="W50" i="6" s="1"/>
  <c r="U47" i="6"/>
  <c r="Q47" i="6"/>
  <c r="O47" i="6"/>
  <c r="AH46" i="6"/>
  <c r="AG46" i="6"/>
  <c r="S46" i="6"/>
  <c r="Q46" i="6"/>
  <c r="O46" i="6"/>
  <c r="U45" i="6"/>
  <c r="S45" i="6"/>
  <c r="O45" i="6"/>
  <c r="O44" i="6"/>
  <c r="W44" i="6" s="1"/>
  <c r="O43" i="6"/>
  <c r="W43" i="6" s="1"/>
  <c r="AG42" i="6"/>
  <c r="O42" i="6"/>
  <c r="W42" i="6" s="1"/>
  <c r="W41" i="6"/>
  <c r="U41" i="6"/>
  <c r="U37" i="6"/>
  <c r="W37" i="6" s="1"/>
  <c r="O36" i="6"/>
  <c r="W36" i="6" s="1"/>
  <c r="AG31" i="6"/>
  <c r="O31" i="6"/>
  <c r="W31" i="6" s="1"/>
  <c r="U30" i="6"/>
  <c r="S30" i="6"/>
  <c r="W30" i="6" s="1"/>
  <c r="U29" i="6"/>
  <c r="S29" i="6"/>
  <c r="AH28" i="6"/>
  <c r="AG28" i="6"/>
  <c r="O28" i="6"/>
  <c r="W28" i="6" s="1"/>
  <c r="U27" i="6"/>
  <c r="S27" i="6"/>
  <c r="Q27" i="6"/>
  <c r="O27" i="6"/>
  <c r="U26" i="6"/>
  <c r="S26" i="6"/>
  <c r="Q26" i="6"/>
  <c r="O26" i="6"/>
  <c r="U25" i="6"/>
  <c r="S25" i="6"/>
  <c r="Q25" i="6"/>
  <c r="O25" i="6"/>
  <c r="U24" i="6"/>
  <c r="S24" i="6"/>
  <c r="W24" i="6" s="1"/>
  <c r="O23" i="6"/>
  <c r="W23" i="6" s="1"/>
  <c r="O22" i="6"/>
  <c r="W22" i="6" s="1"/>
  <c r="O21" i="6"/>
  <c r="W21" i="6" s="1"/>
  <c r="U20" i="6"/>
  <c r="S20" i="6"/>
  <c r="Q20" i="6"/>
  <c r="O20" i="6"/>
  <c r="Q19" i="6"/>
  <c r="O19" i="6"/>
  <c r="AH18" i="6"/>
  <c r="O18" i="6"/>
  <c r="S17" i="6"/>
  <c r="Q17" i="6"/>
  <c r="O17" i="6"/>
  <c r="S16" i="6"/>
  <c r="Q16" i="6"/>
  <c r="O16" i="6"/>
  <c r="W16" i="6" s="1"/>
  <c r="S14" i="6"/>
  <c r="O14" i="6"/>
  <c r="AG12" i="6"/>
  <c r="O12" i="6"/>
  <c r="W12" i="6" s="1"/>
  <c r="AG11" i="6"/>
  <c r="O11" i="6"/>
  <c r="W11" i="6" s="1"/>
  <c r="AG10" i="6"/>
  <c r="V10" i="6"/>
  <c r="S10" i="6" l="1"/>
  <c r="U10" i="6"/>
  <c r="W14" i="6"/>
  <c r="W51" i="6"/>
  <c r="W17" i="6"/>
  <c r="Q9" i="6"/>
  <c r="S9" i="6"/>
  <c r="W54" i="6"/>
  <c r="W52" i="6"/>
  <c r="W20" i="6"/>
  <c r="O9" i="6"/>
  <c r="W9" i="6" s="1"/>
  <c r="W19" i="6"/>
  <c r="W47" i="6"/>
  <c r="W55" i="6"/>
  <c r="W56" i="6"/>
  <c r="O10" i="6"/>
  <c r="Q10" i="6"/>
  <c r="W46" i="6"/>
  <c r="W45" i="6"/>
  <c r="W25" i="6"/>
  <c r="W26" i="6"/>
  <c r="W27" i="6"/>
  <c r="W29" i="6"/>
  <c r="W18" i="6"/>
  <c r="W10" i="6" l="1"/>
</calcChain>
</file>

<file path=xl/comments1.xml><?xml version="1.0" encoding="utf-8"?>
<comments xmlns="http://schemas.openxmlformats.org/spreadsheetml/2006/main">
  <authors>
    <author>Rosalba Alferez Lombana</author>
    <author>Nidia Giraldo Cruz</author>
  </authors>
  <commentList>
    <comment ref="X6" authorId="0" shapeId="0">
      <text>
        <r>
          <rPr>
            <sz val="9"/>
            <color indexed="81"/>
            <rFont val="Tahoma"/>
            <family val="2"/>
          </rPr>
          <t xml:space="preserve">
</t>
        </r>
      </text>
    </comment>
    <comment ref="F9" authorId="1" shapeId="0">
      <text>
        <r>
          <rPr>
            <b/>
            <sz val="9"/>
            <color indexed="81"/>
            <rFont val="Tahoma"/>
            <family val="2"/>
          </rPr>
          <t>Nidia Giraldo Cruz:</t>
        </r>
        <r>
          <rPr>
            <sz val="9"/>
            <color indexed="81"/>
            <rFont val="Tahoma"/>
            <family val="2"/>
          </rPr>
          <t xml:space="preserve">
Codigo BPIN.2021005850043</t>
        </r>
      </text>
    </comment>
    <comment ref="AI9" authorId="1" shapeId="0">
      <text>
        <r>
          <rPr>
            <b/>
            <sz val="9"/>
            <color indexed="81"/>
            <rFont val="Tahoma"/>
            <family val="2"/>
          </rPr>
          <t xml:space="preserve">Nidia Giraldo Cruz: Proyecto
</t>
        </r>
        <r>
          <rPr>
            <sz val="9"/>
            <color indexed="81"/>
            <rFont val="Tahoma"/>
            <family val="2"/>
          </rPr>
          <t xml:space="preserve">
ASISTENCIA TÉCNICA INTEGRAL
PARA EL FORTALECIMIENTO DE
CAPACIDADES DE LOS
ESTABLECIMIENTOS EDUCATIVOS
Y MEJORAMIENTO DEL SECTOR
EDUCATIVO EN CASANARE</t>
        </r>
      </text>
    </comment>
  </commentList>
</comments>
</file>

<file path=xl/sharedStrings.xml><?xml version="1.0" encoding="utf-8"?>
<sst xmlns="http://schemas.openxmlformats.org/spreadsheetml/2006/main" count="452" uniqueCount="297">
  <si>
    <t>SECRETARÍA DE EDUCACIÓN DE CASANARE</t>
  </si>
  <si>
    <t>D02. MEJORAMIENTO CONTINUO DE LAS INSTITUCIONES EDUCATIVAS</t>
  </si>
  <si>
    <t xml:space="preserve">Codigo: </t>
  </si>
  <si>
    <t>UBICACIÓN GEOGRAFICA</t>
  </si>
  <si>
    <t>METAS</t>
  </si>
  <si>
    <t>INDICADORES</t>
  </si>
  <si>
    <t>OBSERVACIONES</t>
  </si>
  <si>
    <t>D02.01 PLAN DE APOYO AL MEJORAMIENTO PAM 2020-2023</t>
  </si>
  <si>
    <t>Vigencia: 2020-2023</t>
  </si>
  <si>
    <t>Urbano</t>
  </si>
  <si>
    <t>Rural</t>
  </si>
  <si>
    <t>PRIMER TRIMESTRE</t>
  </si>
  <si>
    <t>SEGUNDO TRIMESTRE</t>
  </si>
  <si>
    <t>TERCER TRIMESTRE</t>
  </si>
  <si>
    <t>CUARTO TRIMESTRE</t>
  </si>
  <si>
    <t>META PLAN DE DESARROLLO DEPARTAMENTAL</t>
  </si>
  <si>
    <t>P</t>
  </si>
  <si>
    <t>E</t>
  </si>
  <si>
    <t>RESPONSABLE</t>
  </si>
  <si>
    <t xml:space="preserve">TAREAS REALIZADAS </t>
  </si>
  <si>
    <t>ACCIONES EJECUTADAS</t>
  </si>
  <si>
    <t xml:space="preserve">CANTIDAD DE LA META PLAN DESARROLLO </t>
  </si>
  <si>
    <t>INDICADOR DE LA META PLAN DESARROLLO DEPARTAMENTAL</t>
  </si>
  <si>
    <t>OBJETIVO ESTRATEGICO PAM</t>
  </si>
  <si>
    <t>FUENTE DE FINANCIACION</t>
  </si>
  <si>
    <t xml:space="preserve">AVANCE DE SEGUIMIENTO  FÍSICO </t>
  </si>
  <si>
    <t>AVANCE DE SEGUIMIENTO  FINANCIERO</t>
  </si>
  <si>
    <t>TOTAL  PROGRAMADO/EJECUTADO</t>
  </si>
  <si>
    <t>Acompañamiento a los Establecimientos Educativos y su gestión escolar</t>
  </si>
  <si>
    <t>X</t>
  </si>
  <si>
    <t>Capacitación en procesos y uso de los sistemas de información de gestión de la calidad.
Asistencia técnica integral a los directivos docentes, docentes y administración en las instituciones educativas.</t>
  </si>
  <si>
    <t>Personas beneficiadas con procesos de formación en los sistemas de información de gestión de la calidad.
Directivos docentes, docentes y administrativos con asistencia técnica integral.</t>
  </si>
  <si>
    <t>Acompañar a los EE en la formulación, elaboración y seguimiento al proyecto educativo institucional (PEI),  evidenciando estos procesos en el sistema de información pertinente.</t>
  </si>
  <si>
    <t>A diciembre 31 de 2023 , 69 E.E actualizados.</t>
  </si>
  <si>
    <t>69 E.E con PMI revisados,  formulados, elaborados y revisados/100</t>
  </si>
  <si>
    <t>Asistencia técnica integral a los directivos docentes, docentes y administración en las instituciones educativas.</t>
  </si>
  <si>
    <t>Directivos docentes, docentes y administrativos con asistencia técnica integral.</t>
  </si>
  <si>
    <t>69 Manuales de convivencia escolar revisados y resignificado acorde al sistema Nacional de convivencia escolar/100</t>
  </si>
  <si>
    <t xml:space="preserve">
Fortalecer en los establecimientos educativos los programas pedagógicos transversales (educación ambiental, educación para la sexualidad y construcción de la ciudadanía, catedra de la paz, afianciamiento de la cultura llanera, cultura del emprendimiento, educación para el ejercicio de los derechos humanos, convivencia escolar, movilidad segura, educación económica, y financiera, promoción de estilos de vida saludables)</t>
  </si>
  <si>
    <t>Establecimientos educativos fortalecidos con los programas pedagógicos transversales.</t>
  </si>
  <si>
    <t xml:space="preserve">Fortalecer y hacer seguimiento a planes de prestación de servicio social obligatorio en los grados décimo,  once y su impacto social </t>
  </si>
  <si>
    <t>A 2023 seguimiento y retroalimentación de la prestación de horas sociales a los 69 E.E</t>
  </si>
  <si>
    <t>69 planes de prestación de servicio obligatorio fortalecidos y con su respectivo seguimiento/100</t>
  </si>
  <si>
    <t>1. Cronograma de revisión y retroalimentación de la prestación de horas sociales a los 69 EE.
 2. Enviar al iniciar año lectivo, comunicación reiterativa de cumplimiento, 
3.  Desarrollo de planes de prestación de servicio social obligatorio en los grados décimo,  once y su impacto social.</t>
  </si>
  <si>
    <t>Fortalecer la estrategia preventiva contra el consumo de sustencias psicoactivas y alcohólicas en los establecimientos educativos.</t>
  </si>
  <si>
    <t>Establecimientos educativos con la estrategia preventiva de consumo de sustancias psicoactivas y alcohólicas</t>
  </si>
  <si>
    <t>Fortalecer las estrategias de aprendizaje de las competencias ciudadanas para que los estudiantes tomen decisiones frente a su proyecto de vida.</t>
  </si>
  <si>
    <t>69 Establecimientos educativos fortalecidos con la estrategia preventiva de consumo de sustancias psicoactivas y alcohólicas/100</t>
  </si>
  <si>
    <t xml:space="preserve">1. Cronograma de revisión y retroalimentación de la estrategia preventiva contra el consumo de sustencias psicoactivas y alcohólicas..
2. Asistencia técnica, apoyo sicoeducativo y dotación de recursos de apoyo para la implementación de estrategias de prevención contra el consumo de sustancias psicoactivas y alcohol, dejando capacidades instaladas en las IE.
</t>
  </si>
  <si>
    <t>Implementar la estrategia de escuela de padres con enfoque de prevención, violencia de género, equidad, derechos de la mujer, y habilidades para la vida en los establecimientos educativos.</t>
  </si>
  <si>
    <t>Estrategias implementadas.</t>
  </si>
  <si>
    <t>1. Cronograma de revisión y retroalimentación de la estrategia preventiva de la escuela de padres 
2. Asistencia técnica y orientación a comunidades educativas que propendan a la prevención de situaciones negativas de los jovenes.</t>
  </si>
  <si>
    <t xml:space="preserve">Fortalecer en los establecimientos educativos los programas pedagógicos transversales (educación ambiental, educación para la sexualidad y construcción de la ciudadanía, catedra de la paz, afianciamiento de la cultura llanera, cultura del emprendimiento, educación para el ejercicio de los derechos humanos, convivencia escolar, movilidad segura, educación económica, y financiera, promoción de estilos de vida saludables). </t>
  </si>
  <si>
    <t>A 2023  69 establecimientos educativos Fortaleceran los programas pedagógicos transversales (educación ambiental, educación para la sexualidad y construcción de la ciudadanía, cátedra de la paz, afianzamiento de la cultura llanera, cultura del emprendimiento, educación para el ejercicio de los derechos humanos, convivencia escolar, movilidad segura, educación económica y financiera, promoción de estilos de vida saludable).</t>
  </si>
  <si>
    <t>Fortalecer estrategias de mejoramiento de la calidad, en la comunidad educativa.</t>
  </si>
  <si>
    <t>Comunidad educativa fortalecida con estrategias de mejoramiento de la calida educativa.</t>
  </si>
  <si>
    <t>Orientar la autoevaluación institucional de los establecimientos educativos privados como ejercicio participativo y crítico  y como una herramienta de gestión orientada al  mejoramiento de la calidad del servicio educativo</t>
  </si>
  <si>
    <t>Orientar la realización de la autoevaluación institucional en los establecimientos educativos oficiales como fuente de información útil para los planes de mejoramiento y desarrollo  institucional y del sector educativo.</t>
  </si>
  <si>
    <t xml:space="preserve">a 2023 69 EE oficiales orientados en la Autoevalución Intitucional </t>
  </si>
  <si>
    <t>69 establecimientos educativos orientados en el ejercicio de la autoevaluación institucional/100</t>
  </si>
  <si>
    <t>Orientar el proceso de evaluación anual de desempeño laboral de los docentes y directivos docentes regulados por el Decreto Ley 1278 de 2002, con un enfoque de mejoramiento permanente.</t>
  </si>
  <si>
    <t>Orientar  a los establecimientos educativos en la definición, implementación, revisión y ajustes periódicos  de los sistemas institucionales de evaluación de los estudiantes.</t>
  </si>
  <si>
    <t>A 2023, orientar 69 EE oficiales en la definición, implementación, revisión y ajustes periódicos  de los sistemas institucionales de evaluación de los estudiantes.</t>
  </si>
  <si>
    <t>69 establecimientos educativos orientados en el proceso de evaluación de los aprendizajes/100</t>
  </si>
  <si>
    <t>Orientar a los EE en el análisis  y uso pedagógico de los resultados de las evaluaciones externas con el fin de diseñar e implementar  estrategias enfocadas al mejoramiento continuo de la calidad educativa.</t>
  </si>
  <si>
    <t>A 2023 69 EE oficiales orientados en análisis y uso de de los resultados de las evaluaciones externas</t>
  </si>
  <si>
    <t>69 establecimientos educativos orientados en análisis y uso de de los resultados de las evaluaciones externas/100</t>
  </si>
  <si>
    <t>Elaborar la caracterización en el proceso de la gestión de la evaluación a  partir de la revisión de los referentes nacionales de calidad, consolidación de datos estadísticos y análisis de resultados.</t>
  </si>
  <si>
    <t xml:space="preserve">A 2023 4 informes de caracterización de la gestión de evaluación elaborados </t>
  </si>
  <si>
    <t>4 informes elaborados de caracterización de la gestión/100</t>
  </si>
  <si>
    <t xml:space="preserve">Implementar el plan territorial de formación docente </t>
  </si>
  <si>
    <t>Plan territorial de formación docente implementado.</t>
  </si>
  <si>
    <t>Acompañamiento  y apoyo al  programa  PTA en el Departamento</t>
  </si>
  <si>
    <t>1. Cronograma de revisión y retroalimentación para el acompañamiento del PTA en el departamento.
2.Acompañamiento,  asesoria y seguimiento a los procesos  relacionados con el PTA en el Departamento.</t>
  </si>
  <si>
    <t>Implementar una estrategia de bilinguismo en las instituciones educativas.</t>
  </si>
  <si>
    <t>Estrategias de bilinguismo implementadas.</t>
  </si>
  <si>
    <t>Implementar la estrategia de bilingüismo en las instituciones educativas  del Departamento.</t>
  </si>
  <si>
    <t>A 2023  implementar (01) estrategia de bilingüismo en las instituciones educativas  del Departamento.</t>
  </si>
  <si>
    <t>1. Cronograma para la implementación de la estrategia de bilingúismo en el departamento.
2. Formular e implementar una (01) estrategia del bilingüismo.</t>
  </si>
  <si>
    <t>1. Cronograma de revisión y retroalimentación en el ajuste de las mallas curriculares en los establecimientos educativos.
2. Asistencia tecnica a las mallas curriculares de ingles de los  69 E.E: mediante acompañamiento y seguimiento al proceso de modificación y ajuste a las mallas curriculares de inglés en todos los establecimientos educativos</t>
  </si>
  <si>
    <t>Seguimiento pedagogico a los E.E del Departamento con  jornada única.</t>
  </si>
  <si>
    <t>Acompañar a los E.E del Departamento en el día E  como escenario de sensibilización, reflexión y analisis sobre resultados obtenidos en el indice sintetico de calidad educativa.</t>
  </si>
  <si>
    <t>Al año 2023 brindar acompañamiento anual para la realización en los EE del día E  según las disposiciones del MEN</t>
  </si>
  <si>
    <t>x</t>
  </si>
  <si>
    <t>Acompañar los procesos de divulgación de fechas para  aplicación de pruebas SUPERATÉ CON EL SABER</t>
  </si>
  <si>
    <t>Al año 2023, haber acompañado anualmente a 60 EE, en el proceso de aplicación pruebas SUPERATÉ CON EL SABER.</t>
  </si>
  <si>
    <t>1. Cronograma de revisión y acompañamientos en la aplicación de las pruebas SUPERATÉ CON EL SABER.
2. Emitir circulares, correos y llamadas a los diferentes E.E en los procesos de aplicación de pruebas y reporte de resultados</t>
  </si>
  <si>
    <t>Fortalecer los procesos de las modalidades de la educación media en los establecimientos educativos.</t>
  </si>
  <si>
    <t>Establecimientos educativos fortalecidos en las diferentes modalidades.</t>
  </si>
  <si>
    <t xml:space="preserve"> A 2023 42 EE fortalecidos en la doble titulación de los estudiantes de la educación media.</t>
  </si>
  <si>
    <t>Garantizar derechos de formación y actualización a los docentes del Departamento de Casanare</t>
  </si>
  <si>
    <t>Atender niños y niñas en preescolar con educación inicial en el marco de la atención integral.</t>
  </si>
  <si>
    <t>Implementación de la educación inicial en el marco de la atención integral, generando estrategias para el tránsito armónico de los niños</t>
  </si>
  <si>
    <t xml:space="preserve"> a 2023 atender 3,000 niños y niñas en preescolar con educación inicial en el marco de la atención integral</t>
  </si>
  <si>
    <t>3000 estudiantes de preescolar atendidos con educación inicial en el marco de la atención integral/100</t>
  </si>
  <si>
    <t>1. Cronograma de revisión para la implementación del proyecto de educación inicial. 
2. Asistencia técnica a docentes de preescolar y de educación inicial  para la implementación de lineamientos curricuales aplicables a la educación inicial.</t>
  </si>
  <si>
    <t>Fortalecimiento a la educación afrocolombiana en las Instituciones educativas del Departamento.</t>
  </si>
  <si>
    <t>Instituciones con foralecimiento de la afrocolombianidad.</t>
  </si>
  <si>
    <t>Implementar dentro del proceso educativo el fortalecimiento a la AFROCOLOMBIANIDAD</t>
  </si>
  <si>
    <t>Al año 2023, fortalecer a 27 EE en educación afrocolombiana..</t>
  </si>
  <si>
    <t>27 Instituciones con fortalecimiento de la afrocolombianidad/100</t>
  </si>
  <si>
    <t>1. Cronograma de implementación del proceso a la afrocolombianidad.
2. Asistencia técnica para el ajuste e incorporación de lineamientos curriculares en AFROCOLOMBIANIDAD en los PEI  de 27  IE del Departamento</t>
  </si>
  <si>
    <t>Instituciones educativas oficiales, no oficiales. ETDH y las CEA con Inspección y vigilancia garanteizados.</t>
  </si>
  <si>
    <t>a 2023 50 EE fortalecidad con el  Inspección y Vigilancia sobre la prestación del servicio educativo a Instituciones educativas oficiales no oficiales, ETDH y las CEA</t>
  </si>
  <si>
    <t>50 Instituciones educativas oficiales no oficiales, ETDH y las CEA con inspección y vigilancia garantizados/100</t>
  </si>
  <si>
    <t>1. Cronograma de actualización, y creación para el fortalecimiento del proceso de inspección, vigilancia y control del servicio educativo.
2.Actualización del Reglamento Territorial de Inspección y vigilancia de la Educación en el Departamento.
3. Rediseño y actualizacion del proceso de inspección y vigilancia de la educación en el Departamento.
4. Creación del Fondo de fortalecimiento de la Educación para el trabajo y el Desarrollo Humano en el Departamento.</t>
  </si>
  <si>
    <t>Formular mallas curriculares en los proyectos etnoeducativos comunicativas comunitarios.</t>
  </si>
  <si>
    <t>Mallas curriculares etnoeducativas formuladas.</t>
  </si>
  <si>
    <t>Educación pertinente y adecuada a los contextos sociales y culturales, con currículos que respondan a las necesidades de la población escolar de la mano con la comunidad</t>
  </si>
  <si>
    <t>Construcción de materiales didácticos y pedagógicos en relación con el sistema educativo índigena propio. SEP</t>
  </si>
  <si>
    <t>Materiales pedagógicos construidos</t>
  </si>
  <si>
    <t>Al 2023 Garantizar (03) mesas de concertación etnoeducativas.</t>
  </si>
  <si>
    <t>03 Mesas de concertación etnoeducativas garantizadas/100.</t>
  </si>
  <si>
    <t>1. Cronograma de cumplimiento para la construcción de materiales didácticos y pedagógicos del sistema educativo indígena propio. 
2. Reproducción de material de apoyo a procesos de formación en etnoeducacion.</t>
  </si>
  <si>
    <t>Garantizar las mesas de concertación etnoeducativas.</t>
  </si>
  <si>
    <t>Mesas de concertación etnoeducativas garantizadas.</t>
  </si>
  <si>
    <t>Uso, apropiación y desarrollo de contendidos con ayuda de las tics.</t>
  </si>
  <si>
    <t>Ampliar la cobertura y fortalecer la conectividad en los establecimientos educativos.</t>
  </si>
  <si>
    <t>Establecimientos educativos con servicio de conectividad.</t>
  </si>
  <si>
    <t>Fortalecer el ecosistema digital en los E.E , promoviendo la apropiación y el uso pedagógico de los medios y las tecnologías de la información y la comunicación (TIC)</t>
  </si>
  <si>
    <t>Al año 2023, Ampliar la cobertura y fortalecer la conectividad en los establecimientos educativos.</t>
  </si>
  <si>
    <t>Adquisición de tecnologías para estudiantes e instituciones educativas.</t>
  </si>
  <si>
    <t>Estudiantes e insituciones beneficiados</t>
  </si>
  <si>
    <t>Al año 2023 adquirir  tecnologías para estudiantes e Instituciones educativas</t>
  </si>
  <si>
    <t>Desarrollar habilidades en lenguaje de programación.</t>
  </si>
  <si>
    <t xml:space="preserve">Al año 2023 haber formado 400 docentes en lenguajes de programación </t>
  </si>
  <si>
    <t xml:space="preserve"> 1. Cronograma de programación sobre el diplomado con los docentes.
2. Formar  docentes  como  “Master Teachers” por parte de Oracle Academy e Inicio de  “Formación de formadores”  para lograr certificar a todos los docentes focalizados.
</t>
  </si>
  <si>
    <t>GLADYS SANDOVAL Y OMAIRA BONILLA Profesional Universitario Calidad Educativa.</t>
  </si>
  <si>
    <t>JAVIER SAAVEDRA. Profesional Universitario Calidad Educativa</t>
  </si>
  <si>
    <t>NIDIA GIRALDO CRUZ Profesional Especializado Calidad Educativa.</t>
  </si>
  <si>
    <t>GLADYS SANDOVAL Profesional Universitario Calidad Educativa.</t>
  </si>
  <si>
    <t>CÉSAR AUGUSTO LÓPEZ CARMONA, Profesional Universitario Calidad Educativa.</t>
  </si>
  <si>
    <t>BENEDICTA CORREA Profesional Universitario Calidad Educativa</t>
  </si>
  <si>
    <t>MARLEN ROCIO ANGEL Profesional Universitario de Inspección y vigilancia.</t>
  </si>
  <si>
    <t>Johana Rodriguez Profesional Universitario Calidad Educativa</t>
  </si>
  <si>
    <t xml:space="preserve">Gestión </t>
  </si>
  <si>
    <t>BPIN: 2020005850109</t>
  </si>
  <si>
    <t>Gestión</t>
  </si>
  <si>
    <t>SGP</t>
  </si>
  <si>
    <t>SGR</t>
  </si>
  <si>
    <t>Esta en proceso de formulación del proyecto por SGR</t>
  </si>
  <si>
    <t xml:space="preserve">Esta información es referente al programa de conexión total del MEN. En referencia al proyecto de MinCiencias con recursos de gestión se está avanzando en cuánto a  los Kits de realidad vitual y sus contenidos. </t>
  </si>
  <si>
    <t>1. Cronograma de revisión para la ampliación de la cobertura y conectividad.
2. Brindar servicio de conectividad a los establecimientos educativos tanto urbanos como rurales, promoviendo la apropiación y el uso pedagógico de los medios y las tecnologías de la información y la comunicación.
3. Diagnostico del inventario tecnológico para la apuesta en funcionamiento del centro de gestión centralizado de la RED WAN; inventario tecnológico actualizado y diagnostico para la optimización de los troncales y fibra usados para el sector educativo en los municipios; Inventario tecnológico actualizado para garantizar la conectividad y diseño de las troncales inalambricas y red BACKBONE de radio enlaces de zonas rurales.</t>
  </si>
  <si>
    <t xml:space="preserve"> A 2023 40  EE Públicos acompañados y apoyados en el programa PTA</t>
  </si>
  <si>
    <t>Al año 2023 realizar seguimiento pedagogico a 34 EE, que cuentan con jornada unica.</t>
  </si>
  <si>
    <t>Gestión.</t>
  </si>
  <si>
    <t>BPIN: 2020005850025</t>
  </si>
  <si>
    <t>Se realizarón cursos con los docentes a traves de Oracle Academy en 12 IE del departamento de Casanare.</t>
  </si>
  <si>
    <t xml:space="preserve">300  docentes certificados en lenguajes de programación por la empresa ORACLE
</t>
  </si>
  <si>
    <t>ICLD</t>
  </si>
  <si>
    <t>Inspección y vigilancia</t>
  </si>
  <si>
    <t>Elaboró o Proyecto: Profesional Especializado SED.</t>
  </si>
  <si>
    <t>Revisó:</t>
  </si>
  <si>
    <t xml:space="preserve">Director de Calidad Educativa </t>
  </si>
  <si>
    <t>Aprobó:</t>
  </si>
  <si>
    <t>BPIN: 2021005850043</t>
  </si>
  <si>
    <t>1. Cronograma del proceso de autoevaluación institucional.
2. Talleres y asistencia técnica para orientar a los establecimientos educativos privados en el proceso de autoevaluación institucional con base en la Guía N° 4.  Manual de Evaluación y Clasificación de Establecimientos Educativos Privados, mediante talleres y visitas técnicas.  3.Capacitar en el uso del aplicativo EVI.
4. Monitorear el cargue de los resultados de la autoevaluación y de la información complementaria en la plataforma EVI.
5. Expedir las resoluciones autorizando la adopción de régimen y de tarifas para cada año lectivo.</t>
  </si>
  <si>
    <t xml:space="preserve">
1. Organizar y divulgar el proceso de evaluación anual de desempeño laboral en la entidad territorial.
2. Verificar la efectiva y oportuna realización de la evaluación.
3. Elaborar el consolidado de los resultados de evaluación de desempeño en la entidad territorial.
4. Analizar los resultados de la evaluación  de desempeño  como insumo para el plan territorial de formación docente y para el diseño y la implementación de planes de apoyo al mejoramiento.
5. Prestar asistencia técnica a los evaluadores en el desarrollo del proceso.
6. Orientar el ejercicio del proceso evaluativo con un enfoque de mejoramiento continuo.
</t>
  </si>
  <si>
    <t xml:space="preserve">1.Asistencia técnica para revisar el sistema institucional de evaluación de los estudiantes (SIEE).
2. Prestar asistencia técnica a los establecimientos educativos en la definición,  implementación, revisión y ajuste del sistema institucional de evaluación de estudiantes.
3. Recopilar información sobre el análisis y seguimiento  de los  EE a los  SIEE.
4. Elaborar consolidado de la información sobre los procesos de  evaluación y seguimiento al SIEE por parte de los EE.
5. Analizar la información consolidada.
6. Realizar jornada de reflexión pedagógica sobre evaluación Interna de los aprendizajes de los estudiantes.
</t>
  </si>
  <si>
    <t xml:space="preserve">Se continua consolidando el proceso de evaluación de los aprendizajes permanentemente. </t>
  </si>
  <si>
    <t xml:space="preserve">
1. Análisis de resultados de seguimiento  al Sistema Institucional de Evaluación de Estudiantes.
2. Análisis de resultados en las pruebas externas.
3. Análisis de resultados de la evaluación de desempeño de docentes y directivos docentes.
4. Análisis de resultados de la autoevaluación de los establecimientos educativos oficiales.
</t>
  </si>
  <si>
    <t xml:space="preserve">
1. Socialización de las herramientas y metodologias para el desarrollo de la jornada E dia  en los E.E
2. Diseño e implementación de planes de fortalecimiento académico en las 69 IE del Departamento</t>
  </si>
  <si>
    <t xml:space="preserve">  </t>
  </si>
  <si>
    <t>Realizar los análisis  de los resultados  de seguimiento al sistema institucional de evaluación de Estudiantes para presentar  informes de caracterización  durante  los Trimestres 1 y 2.</t>
  </si>
  <si>
    <t xml:space="preserve">El Ministerio expidió  la resolución que contempla la realización del día E. </t>
  </si>
  <si>
    <t>1. Disminución de la brecha digital; dos cumputadores por estudiante; esto depende de la realización del diagnóstico junto con los directivos Docentes (basura tecnológica, número de equipos por Sede, entre otros)                                                               2.  Implementación de alarmas, cámaras y control de acceso en los Establecimientos Educativos del Departamento; para ello se consolida la información solicitada a  los Rectores.                      3. Construcción de sistema fotovoltaico SFV autónomos para el suministro de energía eléctrica en escuelas rurales de zonas no interconectadas del depto de Casanare.</t>
  </si>
  <si>
    <t xml:space="preserve">5433 COMPUTADORES en 57 sedes educativas (Pore, Paz de Ariporo, Tauramena, Monterrey y Hatocorozal). Estudiantes de instituciones beneficiados/100 </t>
  </si>
  <si>
    <t xml:space="preserve">30.000 Estudiantes de instituciones beneficiados/100 </t>
  </si>
  <si>
    <t xml:space="preserve">Se pretende tambien dotar a 102 sedes educativas más de los municipios de Hatocorozal y Paz de Ariporo por apalancamiento del proyecto de obras por impuestos, beneficiándoles con aprox. 5.000 equipos tecnológiocos. </t>
  </si>
  <si>
    <t>Apalancamiento  de impuestos de obras de empresas privadas en alianzas.</t>
  </si>
  <si>
    <t>Niños y niñas en preescolar atendidos con educación inicial en el marco de la atención integral.</t>
  </si>
  <si>
    <t xml:space="preserve">A diciembre 31 de 2023 , 69 E.E con PEI actualizados e implementados. En los cuales se incluye los 6 establecimientos indígenas </t>
  </si>
  <si>
    <t>63 E.E con PEI  revisados, formulados, elaborados /100</t>
  </si>
  <si>
    <t>69 Manuales de convivencia escolar revisados y resignificados acorde al Sistema Nacional de Convivencia Escolar/100</t>
  </si>
  <si>
    <t>Comunidad educativa fortalecida con estrategias de mejoramiento de la calidad educativa.</t>
  </si>
  <si>
    <t>Número Estudiantes de grados 10° y 11° de educación media con doble titulación /100</t>
  </si>
  <si>
    <t xml:space="preserve"> 2. Revisión de los planes de área de la media técnica de las instituciones educativas articuladas al programa de doble titulación con el SENA.</t>
  </si>
  <si>
    <t xml:space="preserve">1. Cronograma de revisión y retroalimentación para la doble titulación de los estudiantes.
 2. .Gestión y coordinación entre SENA y Secretaria de Educción Departamental para orientar el acceso y matrícula de estudiantes de los grados de 10 y 11° a la formación para doble titulación.  </t>
  </si>
  <si>
    <t>Número docentes de la educación media asistidos con orientacióncurricular /100</t>
  </si>
  <si>
    <t>3. Asistencia técnica a los comites de convivencia escolar institucional y Municipal.
 4. Seguimiento de su funcionalidad.
5. Emitir circular reiterando la actualización y seguimiento anual del gobierno escolar.                Mejorar la operatividad de los comites de convivencia escolar  de las instituciones educativas del departamento.</t>
  </si>
  <si>
    <t xml:space="preserve">16 establecimientos educativos privados, orientados en el ejercicio de la autoevaluación institucional/100 </t>
  </si>
  <si>
    <t>63 establecimientos educativos orientados en la realización de la evaluación anual de desempeño laboral/100</t>
  </si>
  <si>
    <t xml:space="preserve">  1. Prestar la AT a  través de la asesoría en rientación curricular de  44 de sus docentes  del nivel de la media y media técnica, de  22 I.E, de 10 muncipios , así:  AGUAZUL: Cupiagua, Jorge Eliecer Gaitán, Turúa. HATOCOROZAL: Puerto Colombia, Simón Bolívar, Bonifacio Gutiérrez, Horacio Perdomo. MANI: Gaviotas, Luis Enrique Barón Leal.  MONTERREY: Escuela Normal Superior De Monterrey.  NUNCHIA: Antonio Nariño, El Pretexto, Las Mercedes.  OROCUE: Inmaculada, Luis Carlos Galán Sarmiento, Algarrobo.  PAZ DE ARIPORO: San Juan de Los Llanos. TAURAMENA: Del Llano, El Cusiana, Siglo XXI. TRINIDAD: Santa Irene.  VILLANUEVA- Nuestra Señora de Los Dolores de Manare.   </t>
  </si>
  <si>
    <t>40 E.E Atendidos y fortalecidos con el programa PTA/100</t>
  </si>
  <si>
    <t>COMPONENTES  PAM</t>
  </si>
  <si>
    <t>Acompañar a   los EE en formulación, elaboración y seguimiento del plan de mejoramiento institucional (PMI), evidenciando estos procesos en el sistema de información pertinente.</t>
  </si>
  <si>
    <t>1. Cronograma de revisión y retroalimentación del PMI.                                                                                                                                                                                                                                                           2.Revisión de los PMI.
3. Formación a directivos docentes y docentes sobre PMI.</t>
  </si>
  <si>
    <t xml:space="preserve">A 2023, 16 EE PRIVADOS orientados en autoevaluación Institucional </t>
  </si>
  <si>
    <t>448 Docentes de preescolar y de educación inicial implementan lineamientos curriculares.</t>
  </si>
  <si>
    <t>1. Cronograma de concertación de las mesas etnoeducativas.
2. Realizar 3 mesas de concertación etnoeducativa  anual durante 3 años: 2021, 2022 y 2023</t>
  </si>
  <si>
    <t>1. Cronograma de revisión y seguimiento pedagógico al programa de jornada única.
2. Asistencia tecnica para verificar el cumplimiento del enfasis, como la praxis de cada uno de los documentos pedagogicos de la IE.
3. Seguimiento y analisis del impacto de la jornada única en la permanencia de los estudiantes.</t>
  </si>
  <si>
    <t>1. Cronograma de revisión y retroalimentación del PEI.
 2. Revisión de los PEI.
3. Formación a directivos docentes y docentes sobre PEI.
4. Retroalimentación del PEI.
5. Seguimiento a la retroalimentación del PEI.</t>
  </si>
  <si>
    <t xml:space="preserve">1.Cronograma de revisión y actualización de las 6 mallas curriculares de los proyectos etnoeducativos comunitarios.
2. Acompañamento y asistencia técnica para la  revisión y actualización de mallas curriculares etnoeducativas.
</t>
  </si>
  <si>
    <t>Plan Territorial de Formación Docente implementado.</t>
  </si>
  <si>
    <t>A 2023 Implementar el Plan Territorial de Formación Docente, en las 69 IE</t>
  </si>
  <si>
    <t xml:space="preserve">Elaborar estudios Previos , soporte para realizar  Foro Departamental  Educativo con la participación de 100 docentes y presentación de  experiencias significativas, </t>
  </si>
  <si>
    <t>6 I.E  indígenas atendidas en el PEC. Proyecto Educativo Comunitario/100</t>
  </si>
  <si>
    <t>69 instituciones educativas  que incorporan  la educación inclusiva  a los  PEI ( según Decreto 1421 de 2017)/100</t>
  </si>
  <si>
    <t>1. Cronograma de A.T integral orientado a PEC  indígenas de 6  I.E.                                                                    2.Realizar Asistencias técnicas integrales a 6  I.E en los componentes del PEC</t>
  </si>
  <si>
    <t>TOTAL  PROGRAMADO     /EJECUTADO</t>
  </si>
  <si>
    <t xml:space="preserve">En el marco de la estrategia por un pacto digital el MinTic diseño el proyecto de centros digitales mediante el cual se instalaran soluciones de acceso a internte de las zonas rurales del departamento; se proyecta para la vigencia 2022 a beneficiar a 236 sedes por otra parte, mediante el proyecto de conexión total dependiendo de los recursos del SGP se ampliara la cobertura de las sedes beneficiadas, se proyecta darles servicios de conectividad a 69  sedes y/o Instituciones educativas
Se dará inicio a la prestación de servicio al proyecto FORTALECIMIENTO DE CAPACIDADES DE CTEI PARA LA INNOVACIÓN EDUCATIVA EN EDUCACIÓN BÁSICA Y MEDIA MEDIANTE USO DE TICS EN IE OFICIALES DEL DEPARTAMENTO beneficiando a 10 IE urbanas del departamento.
</t>
  </si>
  <si>
    <t xml:space="preserve">1. Emitir orientaciones mediante circulares, para la implementación del proceso de autoevaluación institucional.
2. Analizar los resultados de la autoevaluación institucional de los establecimientos educativos.
3. Elaborar el consolidado de los resultados de los EE de la entidad territorial.
4. Realizar análisis de los resultados consolidados.
5. Prestar asistencia técnica a los EE en la aplicación de la Guía para el Mejoramiento Institucional.
</t>
  </si>
  <si>
    <r>
      <t>Acompañar la</t>
    </r>
    <r>
      <rPr>
        <sz val="8"/>
        <color rgb="FFFF0000"/>
        <rFont val="Arial"/>
        <family val="2"/>
      </rPr>
      <t xml:space="preserve"> </t>
    </r>
    <r>
      <rPr>
        <sz val="8"/>
        <rFont val="Arial"/>
        <family val="2"/>
      </rPr>
      <t>actualización del manual de convivencia escolar en las E.E del Departamento teniendo en cuenta el sistema Nacional de convivencia escolar</t>
    </r>
  </si>
  <si>
    <t>SEGUIMIENTO DEL PLAN DE APOYO AL MEJORAMIENTO EDUCATIVO  2022</t>
  </si>
  <si>
    <t>A 2023 69 EE Implementaran estrategia  ESCUELA DE PADRES con enfoque de prevención,  violencia de género, equidad, derechos de la mujer y habilidades para vida.</t>
  </si>
  <si>
    <t xml:space="preserve">a 2023 63 EE oficiales orientados en  el proceso de evaluación anual de desempeño laboral de los docentes y directivos docentes </t>
  </si>
  <si>
    <t xml:space="preserve">
1. Coordinar con el ICFES  y apoyar la  aplicación de evaluaciones externas . 
2. Divulgar los lineamientos para el análisis e interpretación de los resultados.
3. Realizar los análisis de resultados de evaluaciones externas identificando fortalezas y oportunidades de mejora en áreas para cada Establecimiento Educativo y de manera general para la entidad territorial.
4. Divulgar los resultados de las evaluaciones externas de estudiantes a la comunidad educativa.
5. Acompañar a los Establecimientos Educativos en el análisis y uso de los resultados de las evaluaciones externas para la definición de acciones en su PMI.
</t>
  </si>
  <si>
    <t xml:space="preserve">Número EE articulados al programa de Doble Titulación/100 </t>
  </si>
  <si>
    <t>Formación de Docentes y Directivos Docentes</t>
  </si>
  <si>
    <t>De $50.000.000, por los que contrataron 3 profesionales x 4 meses, quedan sin ejecutar $4.760.960 =</t>
  </si>
  <si>
    <t>69 Establecimientos educativos fortalecidos con los programas pedagógicos Transversales_PPT</t>
  </si>
  <si>
    <t>Acompañamiento de los instructores SENA al proceso de formación para la articulación  de un total de 3.909 estudiantes, de los cuales 2.292 son del grado de 10° y 1.617 del grado 11° de 43  EE de la media, con apoyo de los docentes de la educación media.</t>
  </si>
  <si>
    <t>Número Estudiantes de grados 10° y 11° de educación media matriculados y articulados a doble titulación /100</t>
  </si>
  <si>
    <t>A 2023 4700 estudiantes de educación media articulados al programa de doble titulación con el SENA.</t>
  </si>
  <si>
    <t xml:space="preserve">1. Realizar el monitoreo, revisión seguimiento al proceso de matrícula de estudiantes de articulación para la doble titulación  - SENA.
 2. .Gestión y coordinación entre SENA y Secretaria de Educción Departamental para orientar el acceso y matrícula de estudiantes de los grados de 10 y 11° a la formación para doble titulación.  </t>
  </si>
  <si>
    <t>Número Estudiantes de grados 10° y 11°  con orientación vocacional /100</t>
  </si>
  <si>
    <t>Fortalecer la educación media técnica en articulación con los diferentes niveles educativos del Departamento de Casanare</t>
  </si>
  <si>
    <t xml:space="preserve"> En coordinación con el SENA y las instituciones educativas se adelantó el proceso de matrícula de 3909   estudiantes al programa de  doble titulación, de los cuales 2.292 son de grado de 10° y  1.617  pertenecen al grado 11°.   Se realizó seguimiento y monitoreo a la matrícula</t>
  </si>
  <si>
    <t xml:space="preserve"> A 2023 4959  de grados 10 y 11 estudiantes de la educación media con orientación vocacional  y 44 docentes con orientación curricular</t>
  </si>
  <si>
    <t>Se realizaron encuentros virtuales para la socializacion y uso pedagógico de resultados;  Se Coordinó con el ICFES  y el MEN la  aplicación de evaluaciones externas .  Esta actividad ya se culmina durante éste semestre, aunque se continua prestando AT a las I.E qu solicitan apoyo en el tema</t>
  </si>
  <si>
    <t xml:space="preserve">1. Realizar acompañamiento a los E.E en la actualización y revisión de cumplimiento a la ruta de atención integral de convivencia  a 20 Instituciones Educativas. y respectivo seguimiento.
2. Talleres de acompañamiento a los E.E en la actualización y resignificación de  manuales de convivencia.                                                                                3.    Implementar   Ley 1620  y Guía 49                                            </t>
  </si>
  <si>
    <t>1. Cronograma de revisión para la implementación del plan territorial de formación docente.
2. Formación integral a docentes del departamento.  
3. Actualización y fortalecimiento de docentes en manejo de recursos técnológicos aplicados a la educación.
4. Formación a docentes de la Escuela Normal  Superior de Monterrey</t>
  </si>
  <si>
    <t>Cuatro (04) Foros Educativos Departamentales/100</t>
  </si>
  <si>
    <t xml:space="preserve">1. Realizar foros Departamentales de conformidad con la orientaciones y lineamientos del MEN.
</t>
  </si>
  <si>
    <t xml:space="preserve"> -Anualmente realizar foros municipales y uno departamental con partipación en el foro educativo nacional.                       -</t>
  </si>
  <si>
    <t>Un (01) Plan Territorial de Formación Docente Formulado e implementado /100</t>
  </si>
  <si>
    <t>A 2023 69 EE Fortaleceran la estrategia   preventiva contra el consumo de SUSTANCIAS PSICOACTIVAS y ALCOHÓLICAS</t>
  </si>
  <si>
    <t>7 Documentos _materiales didácticos de apoyo</t>
  </si>
  <si>
    <t>Se disminuyó la cantidad porque algunos I.E privadas cerraron. Se envió circular 700.02 del 10_09_2022  para que inicieen el proceso de autoevaluación</t>
  </si>
  <si>
    <t>60 E.E acompañados en el proceso de aplicación de pruebas Supérate con el SABER/100</t>
  </si>
  <si>
    <t>65 I.E  atendidas integralmente en el marco de la educación inicial/100</t>
  </si>
  <si>
    <t xml:space="preserve">En cumplimiento de las acciones contenidas en el plan operativo anual de inspección y vigilancia, se ha realizado la vigilancia a 16 establecimientos educativos, específicamente 6  para el tercer trimestre, entre oficiales no oficales, ETDH y  CEA.                                                                                      Para el 2020 se actualizo el Reglamento Territorial de Inspección y vigilancia de la Educación, mediante la Resolución 2166 del 15_12_2020, el cual se socializó en los 69 E.E.                                                                                 eN Durante el rediseño y actualizacion del proceso de inspección y vigilancia de la educación en el Departamento, se creó la Resolución 2167 orientado al régimen sancionatorio de Inspección y Vigilancia.
</t>
  </si>
  <si>
    <t>BPIN: 2021005850043 37.699.200 Una persona por 10 meses  (x3) $113.097.600  90.478.080 ejecutados falta ejecutar 22.619.550</t>
  </si>
  <si>
    <t xml:space="preserve">Poner en marcha el proyecto  de Formación Docente: FORTALECIMIENTO  Y CUALIFICACIÓN  DOCENTE EN EL DEPARTAMENTO DE CASANARE"  parte integral del PTFD, a ejecutarse hasta el 2023  .      El proyecto se encuentra en la revisión del MEN, toda vez que se requirió la certificación de los municipios de las necesidades planteadas.                 </t>
  </si>
  <si>
    <t xml:space="preserve"> 315 sedes con servicio de conectividad/100 Incluye indígenas para (2023),/100</t>
  </si>
  <si>
    <t>Brindar servicio de conectividad a las distintas sedes tanto  urbanas como rurales, promoviendo la apropiación y el uso pedagógico de los medios y las tecnologías de la información y la comunicación.
3. Diagnostico del inventario tecnológico para la apuesta en funcionamiento del centro de gestión centralizado de la RED WAN; inventario tecnológico actualizado y diagnostico para la optimización de los troncales y fibra usados para el sector educativo en los municipios; Inventario tecnológico actualizado para garantizar la conectividad y diseño de las troncales inalambricas y red BACKBONE de radio enlaces de zonas rurales.</t>
  </si>
  <si>
    <t>En proceso de revisión y aprobación por banco de proyectos. Desde el 2do trimestre devolvieron el proyecto del Banco de proyectos que se pensaba finanaciar por regalíaa.             Para el 3er trimestre se desarrollaron actividades por gestión con la realización de un taller para los docentes y directivos docentes para abordar el tema del consumo de sustancias psicoactivas y las directierces sobre rutas a seguir para la prevención del problema _MEN.   Igualmente, se dió A.T a  26  instituciones educativas sobre la campaña ME QUIERO orientada a la prevención del consumo de sustancias psicoactivas y alcohólicas, mediante la capacitación a las orientadoras de dichos E.E.. y desde el sector salud se capacito a las mismas instituciones sobre las rutas integrales de atención a la vulnerabilidad de los niños y jovenes.</t>
  </si>
  <si>
    <t>SGR/ Pasa a Gestión y por ICLD</t>
  </si>
  <si>
    <t xml:space="preserve">06 mallas curriculares etnoeducativas  Caño Mochuelo actualizadas  y en aplicación  /100. </t>
  </si>
  <si>
    <t>3 Documentos _materiales didácticos de apoyo</t>
  </si>
  <si>
    <t xml:space="preserve">02 mallas curriculares etnoeducativas  de Chaparral-Barro Negro, actualizadas  y en aplicación  /100. </t>
  </si>
  <si>
    <t>Para Caño Mochuelo por 5 meses . Se les dio antiicipo del 30%</t>
  </si>
  <si>
    <t>Para Caparral _Barro Negro por 5 meses. Se les dio anticipo del 30%</t>
  </si>
  <si>
    <t>Formación docente en 34 I.E de 11 municipios</t>
  </si>
  <si>
    <t xml:space="preserve"> 2.  Se envió  circular a las 69 I.E reiterando la actualización y seguimientode los Comtés escolares de Convivencia, incluyendo las 16  I.E privadas.  Con el fin de recordarles la responsabilidad de reactivar los comites, y hacer seguimiento  de los mismos.                                                                                                4.El comité departamental de convivencia escolar en el año 2022 realizó la primera sesión el día 07/03/2022 y tiene programado realizar la 2° sesión el dia 31 de Mayo, 3° sesión 30 de Agosto y 4° sesión 29 de noviembre.     Mejorar la operatividad de los comites de convivencia escolar  de las instituciones educativas del departamento.           NOTA:  En III Trimestre, se inicio la formulación de un documento sobre la estrategía orientada al Plan de Convivencia departamental, para fijar en uno de sus apartes los lineamientos y directrices que se deben tener en cuenta en la actualización y ajuster a los manuales de convivencia ( los espacios de discusión y creación se han realizado con el grupo de Inspección y Vigilancia, donde reposan las actas de las reuniones). En IV trimestre se realizó un comité municipal de convivencia en Nunchía.</t>
  </si>
  <si>
    <t>Convocar para la asistencia técnica del tema Guía 4 - aplicativo EVI.
Cargar la información a la plataforma EVI por parte d e los E.E privados.
Expedir resoluciones y socializarlas ( Se inicia el proceso en el 3er Trimestre, a finales de agosto inicia  y termina en diciembre ).                                                                                        Oficalmente son 14  y los 2 restantes etán en trámite ( se han cerrado varios E.E)</t>
  </si>
  <si>
    <r>
      <t xml:space="preserve">1. Se realizó seguimiento al proceso de implementación de la educación inclusiva a través del PEI, de  8  I.E  de 5  municipios:  Aguazul -Luis Maria Jiménez,  Hatocorozal :Bonifacio Gutierrez, y Simón Bolivar,  Nunchía: El Pretexto, Salvador Camacho Roldán, Las Mecedes, Pore: Rafael Uribe Uribe,  Támara: Arturo Salazar Mejía, y Trinidad Pozo Petrolero.  NOTA:  En el 2021 se hizo seguimiento a once (11)  I.E  de 10 municipios.        </t>
    </r>
    <r>
      <rPr>
        <u/>
        <sz val="7"/>
        <rFont val="Arial"/>
        <family val="2"/>
      </rPr>
      <t xml:space="preserve">En  2do Trimestre </t>
    </r>
    <r>
      <rPr>
        <sz val="7"/>
        <rFont val="Arial"/>
        <family val="2"/>
      </rPr>
      <t xml:space="preserve">de 2 I.E programadas se atendieron   4 I.E . : en Nunchia: I.E Salvador Camacho Roldán  y  El  Pretexto. TRINIDAD: Integrado de Trinidad . TÁMARA : Víctor Gómez Corredor. En el 3er Trimestre de 5 programadas se atendieron 6 I.E, Trinidad: Campestre Brisas del Pauto, Rafael Garcia Herreros, Santa Irene; Nunchia: Antonio Nariño; Paz Ariporo: Sagrado Corazón;         En el IV Trimestre de 5  se atendieron 4 I.E: (   Paz de Ariporo-ITEIPA, Nuestra Señora de Manare), (Pore: El Banco,  Antonio Nariño). </t>
    </r>
  </si>
  <si>
    <t>1. Cronograma de revisión y retroalimentación de los PPT en los EE.
2. Asistencia técnica en los procesos de  formulación, planeación y seguimiento a cada uno de los 6 PPT en el PEI. ( para el 4 trimestre las I.E que vienen siendo atendidadas se fortlecerán con un segundo acompañamiento , con la entrega de proyectos actualizados.
3. Revisión de cada uno de los 6 PPT.
3. Formación a directivos docentes y docentes sobre PPT.
4. Retroalimentación del PPT.
5. Seguimiento a la retroalimentación del PPT.         Nota: Para el cuarto trimestre se amplía el cubrimento de PPT con 3  instituciones educativas más, para un total de 69 en la actual vigencia 2022, a fin de dar cumplimiento con la meta del PDD 2020-2023.</t>
  </si>
  <si>
    <t xml:space="preserve">BPIN: 2020000585029    Se realizó  la legalización de los CPSP a finales de enero.   Falta por veridicar el pago de un mes de nueva OPS, para incluirla en eel valor del trimestre </t>
  </si>
  <si>
    <t xml:space="preserve">Se expidió resolución 0096 del 17 de enero de 2022 con los parametros, responsabilidades,  orientaciones y cronograma.  Al igual la  Circular 600-0006 de 17 de enero de  2022 para el inicio del proceso;   y por último la resolucion 0289 del 9 de febrero de 2022 designación y orientacion de evaluadores.    Se envió la circular No.700.02.63 del 16_09_2022 orientando sobre ele seguimiento y evaluación focalizados </t>
  </si>
  <si>
    <t xml:space="preserve">Circulares y encuentros para la socialización de los lineamientos.                                   Consolidación de informe con base en los planes de fortalecimiento presentados por los E.E  A la espera del acto administrativo y el documento orientacdor por partedel MEN.  En los dos últimos años la actividad se ha programado para  ser realizada en el mes de diciembre. En tercer y cuarto TRIMESTRE, aún a la espera del documento orientador del MEN. </t>
  </si>
  <si>
    <t>Se esta a  la espera de los lineamientos del MEN Los años 2020 y 2021 el MEN no realizó el proceso.  La actividad continúa condicionada a las orientaciones y cronograma del MEN.  Al tercer  y cuarto TRIMESTRE, aún se esta a la espera de las directrices del MEN.</t>
  </si>
  <si>
    <t xml:space="preserve">Formación de docentes en el tema de : Trata de personas y matrimonio servíl, prevención del abuspo sexual, prevención del suicidio, rutas de atención a vulnerabilidad de los niños, prevención del delito y istema de responsabilidad penal en adolescentes y educación para la sexualidad.    Nota: 4to trimestre de 45 programados se formaron 65 docentes . Pra un total de 195 docentes </t>
  </si>
  <si>
    <t xml:space="preserve">BPIN: 2020005850110 </t>
  </si>
  <si>
    <t xml:space="preserve">BPIN: 2021005850042 VALOR TOTAL PROYECTO $360,000,000 ojo lo ejecutado son </t>
  </si>
  <si>
    <t>Aunque se esta a la espera de aprobación de un  proyecto de bilinguismo, tambien  se ha venido apoyando la implementación de las estratégias del MEN relacionadas con  Masterclass, Eco web (material pedagógico),a traves de     convocatorias enfocadas a la formación de 126 docentes que enseñan inglés. Para que los docentes participen en el Programa Nacional de Bilingüismo en alianza con el British Council (Master Class) el cual brinda las herramientas pedagógicas necesarias para fomentar el continuo aprendizaje y enseñanza de inglés.        Para el 4to trimestre sólo se desarrollaron actividades por parte del MEN  a modo de master class.</t>
  </si>
  <si>
    <t xml:space="preserve">Elaborar Estudios Previos para el cumplimiento de la meta e indicador, orientado a la contrucción de mallas curriculares. En 2do trimestre, en proceso de contratación: teniendo en cuenta que para la vigencia 2020_2022 nos encontrabamaos en la etapa electoral, el gobierno nacional decretó la Ley de Garantiás hasta el mes de junio, la contratación de las mallas curriculares se encuentran en proceso de contrtación.  III Trimestre : Se reprograma con la nueva contratación 2 mallas curriculares  ( preescolar  y 1 primaria)  y los  materiales  didácticos orientados a los grados de 1, 6 y 7.               Durante el 4to trimestre se continuá ejecutando el contrato quedando pendiente eol desemolso de recursos co n la aprobación del acta parcial en trámite </t>
  </si>
  <si>
    <t>Elaborar Estudios Previos para contratar la realización de  la 11  mesa de concertación con la asistencia de autoridades indigenas de los 3 resguardos correspondientes: Caño Mochuelo, y Orocué y Barro Negro.                                                                                                      En 2do trimestre en proceso de contratación: teniendo en cuenta que para la vigencia 2020_2022 nos encontrabamaos en la etapa electoral, el gobierno nacional decretó la Ley de Garantiás hasta el mes de junio, la contratación de la mesa de concertación indígena  se encuentra en proceso de contratación.    Para el 4to trimestre  el contrato d ela mesa se encuentra liquidado</t>
  </si>
  <si>
    <t xml:space="preserve">Se realizo el ciclo I, II,  III , y IV relacionados con la formuación de tutores en el proceso pedagógico y el ciclo I y ciclo II a directivos docentes.
Con  el 4to trimestre se realizó la celebración de los 10 años PTA y los 40 años del Movimento Pedagógico en cada una de las  40 I.E  focalizadas.  Durante éste proceso   en el 2022: Se inició con la apertuta con 500 acompañamientos de formación para 600 docentes , ciclo 1 se realizó 680 acompañamientos para 910 docewntes ,; ciclo 2- se realizaron 1020 acompañamientos para 920 docentes; ciclo 3- 574 acompañaminetos para 857 docentes , último ciclo que correspobde al  en el 4to trimestre . </t>
  </si>
  <si>
    <t>BPIN: 202200585 OJO BPIN AT</t>
  </si>
  <si>
    <t xml:space="preserve"> 56 Establecimientos educativos con servicio de conectividad/100 Incluye 23 establecimientos indígenas para (2023)</t>
  </si>
  <si>
    <r>
      <t xml:space="preserve">Se vienen realizando las respectivas retroalimentaciones de los PMI en las siguientes Instituciones eduactivas: GAVIOTAS-Mani; EL ALGARROBO-Orocué; SAN JUAN DE LOS LLANOS-Paz de Ariporo; RAFAEL URIBE URIBE-Pore; MANUEL ELKIN PATARROYO- Sabanalarga ; ARTURO SALAZAR MEJIA-Támara; EL CUSIANA y EL LLANO de Tauramena; POZO PETROLERO - Trinidad y SAN AGUSTIN de Villanueva.                                                                                 </t>
    </r>
    <r>
      <rPr>
        <u/>
        <sz val="7"/>
        <rFont val="Arial"/>
        <family val="2"/>
      </rPr>
      <t>En 2do trimestre</t>
    </r>
    <r>
      <rPr>
        <sz val="7"/>
        <rFont val="Arial"/>
        <family val="2"/>
      </rPr>
      <t xml:space="preserve">, de 22 I.E se atendieron 16 I.E:  AGUAZUL: I.E Cupiagua , La Turua. HATOCOROZAL: Bonifacio Gutiérrez, Horacio Perdómo, Luis Hernández Vargas, Simón Bolivar  el Chire.  MANÍ: I.E San José de la Poyata, Luis E Barón Leal.  MONTERREY: I.E Diversificado de M, Normal Superior de Mrey. NUNCHIA: Salvador Camacho Roldán, El Pretexto.  TÁMARA: Victor Gómez Corredor. TAURAMENA: Siglo XXI.  TRINIDAD: Técnico Integrado de Trinidad.                                                              En el 3er Trimestre de 18 I.E se revisaron  21  PMI.   Aguazul: Jorge E.Gaitán, Camilo Torres R,  San Agustin , Luis María Jiménez.  Chámeza:José Antonio Galán; HatoCorozal: Puerto Colombia, Antonio Martínez Delgado, Carlos Lleras Restrepo;  La Salina: Jorge E.Gaitán;     Maní: Camilo Torres; Nunchía: Antonio Nariño; Paz de Ariporo: Sagrado Corazón;  Sácama: Antonio Nariño;     Sabanalarga:  Jorge E.Gaitán ; San Luis de Palenque:   Francisco Lucea;        Tauramena: José María Cordoba, Cusiana y CRIET; Trinidad:  Campestre Brisas del Pauto, Rafael Garcia Herreros y Santa Irene.                                                   En IV Trimestre  de 17  se atendieron 16 I.E programadas :   Aguazul: León de Greiff. ;      Maní: Jesús Bernal Pinzón;  Paz de Ariporo: Simón Bolivar, Francisco José de Caldas, Técnico Industrial El Palmar, Juan José Rondón, ITENCA, Nuestra Señora de Manare;  Pore: El Banco, Antonio Nariño;      Villanueva: Ezequiel Moreno y Díaz, Fabio Riveros, Nuesrta Señora de Los Dolores de Manare;    Recetor: Fernando Rodríguez;    Orocué: La Inmaculada, Luis Carlos Galán Sarmiento, </t>
    </r>
  </si>
  <si>
    <t xml:space="preserve">Requerir a las I.E la información sobre el desarrollo de los planes de prestación de servicio obligatorio de los estudiantes de los grados 10 y 11.            De las 69 I.E existentes se ha evaluado, realizado la verificación, seguimiento y control a 31 establecimientos educativos sobre servicio social obligatorio La trasavilidad se encuentra en los formatos FO-GE-14 instrumento de evaluación de E.E y en FO-GE-17 instrumento de seguimiento y control de inspección y vigilancia </t>
  </si>
  <si>
    <t>En proceso de revisión y aprobación por banco de proyectos.Desde el 2do trimestre devolvieron el proyecto del Banco de proyectos que se pensaba financiar por regalías.                                                                                                 Durante el IV trimestre con AT se inicio la socializa ción de la LEY 2025 del  2020, sobre la implementación de la escuela de padres a través de 18 encuentros presenciales , orientados a 40 docentes y comunidad educativa  en cada una de las I.E de los municipios de Nunchia, Paz de Aripóro y Maní.    Como resultado del proceso, en el IV trimestre se implementó la estratégia en 18 I.E. Se atendieron  de Nunchia: Las Mercedes, El Pretexto, Salvador Camacho y Antonio Nariño. Del municipio de Paz de Ariporo: Francisco José de Caldas, ITEIPA, ITENCA, Juan José Rondón , Nuestra Señora de Manare, Sagrado Corazón , Simón Bolivar , Yamowxinemu y San Juan de Los LLanos.   Del   muncipio de Maní: Camilo Torres Restrepo, San José de La Poyata, Luis Enrique Barón Leal,  Gaviotas y Jesús Bernal Pinzón.  En total se capacitaron a 718 personas de la comunidad educativa, de los cuales  188 son docentes.</t>
  </si>
  <si>
    <t>1. Realizar  2 talleres en los diferentes componentes del PEC  en cada una de las 6  instituciones educativas   y mesas técnicas, seguimiento y orientación PEC.   I.E idígenas:  Murewom Wayuri, Lisa Maneni, Alegaxu, IEA Pudi, Yamotsinemu y Siukaro.  En el IV trimestre se continuo el  trabajo de seguimiento a los PEC en las 4 I.E indpigenas: Murewom Wayuri, Lisa Maneni, Alegaxu, IEA Pudi, Yamotsinemu y Siukaro</t>
  </si>
  <si>
    <t xml:space="preserve"> A 2023 50 EE fortalecidos en las diferentes modalidades de educación media/1</t>
  </si>
  <si>
    <t>50 Establecimientos educativos fortalecidos en la diferentes modalidades de educación media/100</t>
  </si>
  <si>
    <t xml:space="preserve">  1. Cronogramas de ejecución de orientaciones  vocacionales a  un total de 4.959 estudiantes de grados 10 y 11, de 49 I.E en 16 municipios  y curriculares a   44 docentes, en 10 municipios y 22 I.E  para el fortalecimiento de 50  establecimientos de la educación media y  técnica en el departamento de Casanare.
  2. Acciones pedagógicas con el SENA y otras instituciones de educación superior, para fortalecer la articulación de la educación media con la superior en los establecimientos educativos a través de la oferta de las entidades de educación superior.</t>
  </si>
  <si>
    <t xml:space="preserve">Se realizaron mesas de trabajo sobre lineamientos técnicos y actividades rectoras en la primera infancia, al igual talleres teorico prácticos de cualificación y curriculo en la educación inicial. Y se logró obtener una matrícula de 931 estudiantes según el SIMAT.   Durante el 2022  se impactaron 22 I.E de 11 municipios.  Aguazul : Camilo Torres Restrepo, Jorge E. Gaitán, Cupiagua, León de Greiff;    Maní : Camilo Torres Restrepo, Luis E, Baron Leal;  HatoCorozal: Bonifacio Gutiérrez., Lisa Maneni, Carlos Llereas Restrepo, Murewom Wayuri, Horacio Perdomo, Alegaxu;   Paz de Ariporo: Yamotsinemu;   Orocué: IEA_PUDI, La Inmaculada;  Nunchía: Las Mercedes; Trinidad: Brisas del Pauto, Rafael Garcia Herreros, Santa Irene ;  Sabanalarga: Jorge E.Gaitán;  Pore: Antonio Nariño; Tauramena : Siglo XXI.                              En el 4to trimestre de 10 docentes programados se implementaron lineamientos con 23 docentes ; igualmente,  se superó lo programado de 1.500 estudiantes a 1.709. </t>
  </si>
  <si>
    <t>BPIN 2021005850076  Nuevo valor ajustado del Py $487.115.520 $436.318.728 compromisos  296.567.040 OVC   T 139.751.688   Obligaciones a 30 dic:  $396734468</t>
  </si>
  <si>
    <t>Desarrollar el Convenio de cooperación SENA -Departamento de Casanare para facilitar la doble titulación de 4.700 estudiantes de grado 11° de las instituciones educativas de media y media técnica.   Para el 3er Trimestre, se calcula 1711 estudiantes de grado 11 pagos con ARL, que estarían proyectados para la doble titulación de no presentarse retiros y/o deserciones.       A mediados de diciembre acorde con el 90% de  las fichas  revisadas, se tenia 1548 estudiantes grado 11 para doble titulación , pero faltando hacer el filtro de deserción y retiro voluntario.</t>
  </si>
  <si>
    <t xml:space="preserve">Elaborar  plan de acción 2022 que direccione la ejecución del PTFD.                                                                             Actualizar  Decreto de conformación  y funcionamiento del  Comité de Formación Docente.                                                Por gestión se realizó en primer trimestre la formación integral a docentes con apoyo del MEN y otros aliados.             Toda vez que no se ha podido acceder a recursos de regalía por el proyecto presentado al MEN, se viene realizado formación por gestión con personal profesional de la Dirección de Calidad , Asistencias técnicas del MEN y algunas universidades . </t>
  </si>
  <si>
    <t xml:space="preserve">Elaborar Estudios Previos para el cumplimiento de la meta e indicador, orientado a la contrucción de mallas curriculares. En 2do trimestre, en proceso de contratación: teniendo en cuenta que para la vigencia 2020_2022 nos encontrabamaos en la etapa electoral, el gobierno nacional decretó la Ley de Garantiás hasta el mes de junio, la contratación de las mallas curriculares se encuentran en proceso de contrtación.  III Trimestre :Se reprograma con la nueva contratacoión 8 mallas para ( 2, 3 y 4) e igualmente la misma cantidad de 4 materiales  didácticos.  Durante el 4to ytrimestre se continuá ejecutando el contrato quedando pendiente el desemolso de recursos con la aprobación del acta parcial en trámite </t>
  </si>
  <si>
    <t>MONITOREO Y SEGUIMIENTO  FECHA: DICIEMBRE 30 de 2022</t>
  </si>
  <si>
    <t xml:space="preserve">52.300
</t>
  </si>
  <si>
    <t>En el marco de la estrategia por un pacto digital el MinTic diseño el proyecto de centros digitales mediante el cual se instalaran soluciones de acceso a internte de las zonas rurales del departamento; se proyecta para la vigencia 2022 a beneficiar a 236 sedes por otra parte, mediante el proyecto de conexión total dependiendo de los recursos del SGP se ampliar  la cobertura de las sedes beneficiadas, se proyecta darles servicios de conectividad.                                                       Para el  4to trimestre de as  236 sedes programadas para la vigencia, el proyecto se encuentra en la fase de instalación y puesta en marcha  para dar cumplimineto a lo establecido</t>
  </si>
  <si>
    <t xml:space="preserve">Se esta realizando la formulación del proyecto de dotaciones tecnológicas para beneficiar otro sector del departamento de Casanare.       </t>
  </si>
  <si>
    <t>Se prestó los  servicios profesionales para la orientación curricular  de 32 docentes  de 2 E.E  de los  municipios  de:    MANI: Gaviotas, Luis Enrique Barón Leal.     TAURAMENA: Del  Llano .   En el segundo trimestre se atendieron 30 docentes de 8 instituciones educativas.                                                  En el 3er trimestre  recibieron orientación curricular 33 docentes de 3 I.E.    Para el 4to trimestre se había cumplido  con la programación de 44 docentes asistidos con orientación curricular.</t>
  </si>
  <si>
    <t>Se está prestando servicios profesionales para la orientación vocacional de 645  estudiantes de los grados  10 y 11 en 15 establecimientos educativos de 7 municipios.                          En el 3erTrimestre se dió orientación vocacional en 20 I.E, de las cuales 9 I.E. son nuevas, y en el resto se reforzó la orientación vocacional con ronda de tercer taller por I.E, así:   I.E. Aguazul:San Agustín,   Camilo Torres;     Hato Corozal: Bonifacio Gutierrez, Puerto Colombia; Maní: Camilo Torres Restrepo, Gaviotas;  Nunchía: Antonio Nariño:  Paz de Ariporo:I.E Técnico Industrial el Palmar ITEIPA, Simón Bolivar-Montañas del Totumo, San Juan de los Llanos-Guamas, Nuestra Señora de Manare, Sagrado Corazón. Pore: Antonio Nariño; Sabanalarga: Jorge Eliecer Gaitán ; Tauramena: I.E del Llano;  Villanueva: Ezequiel Moreno y Díaz.    Para el IV trimestre , igualmente se fortalecieron las moldalidades de la educación media técnica con la tranferencia de recursos qe se hicieron a trece (13) instituciones educativas del departamento para la adquidición de herramientas y elementos básicos que  permitan fortalecer el desarrollo de las actividades de aprendizaje que adelantan los estudiantes.</t>
  </si>
  <si>
    <t>CONVENIO SENA CO1_PCCNTR2119427</t>
  </si>
  <si>
    <t>Se prestaron servicios con 6 profesionales para realizar la orientación vocacional de 645  estudiantes de los grados  10 y 11 en 6 municipios y 12 instituciones educativas, así: AGUAZUL: Turua, Cupiagua,  CHAMEZA: José Antonio Galán. MANI: Camilo Torres Restrepo.  NUNCHIA:  Antonio Nariño, El Pretexto.  OROCUE: Algarrobo, Inmaculada, Luis Carlos Galan Sarmiento.  TÁMARA: Arturo Salazar Mejía. TAURAMENA: El Cusiana, Siglo XXI.                          Hacia el IV  trimestre  para finalzar  vigencia, se logró  dar orientación vocacional  a un total  de 4.458 estudiantes  que corresponde al 91% , frente a lo programado (4,915)   y  a 95 docentes                              Estudiantes atendido con rientación vovacional:   IE. Juan José Rondón, Técnico Industrial el Palmar, San Juan de los Llanos   Paz de Ariporo;  IE Simón Bolívar de Hato Corozal; IE Jorge Eliecer Gaitán , IE San Agustín de Aguazul; Las Mercedes, de Nunchia, IE Jesús Bernal Pinzón,  de Maní; IE Jorge Eliecer Gaitán de Sabanalarga;  IE José María Córdoba de Tauramena</t>
  </si>
  <si>
    <t>60 EE con Estrategia de BILINGUISMO implementada/100</t>
  </si>
  <si>
    <t>BPIN: 2020005850017</t>
  </si>
  <si>
    <r>
      <t>De las programadas  se han realizado 4 asistencia técnica a IE de los municipios de las programas: AGUAZUL: Cupiagua, León de Greiff, Luis María Jiménez.  CHÁMEZA: José Antonio Galán.  HATOCOROZAL: Bonifacio Gutiérrez.  LA SALINA: Jorge Eliecer Gaitán.  MANÍ:    San José de la Poyata, Camilo Torres Restrepo, Gaviotas, Jesús Bernal Pinzón. NUNCHIA: Antonio Nariño, El Pretexto.  OROCUÉ: El Algarrobo, Luis Carlos Galán Sarmiento. PAZ DE ARIPORO: San Juan de los Llanos, Simón Bolívar, Técnico Empresarial del Norte de Casanare. PORE: Antonio Nariño, El Banco.  RECETOR: Fernando Rodríguez.  SABANALARGA: Jorge Eliecer Gaitán.  SÁCAMA: Antonio Nariño.  SAN LUIS DE PALENQUE: Técnico Francisco Lucea.  TÁMARA: Víctor Gómez Corredor.  TAURAMENA: Centro Regional de Investigación Educación y Extensión de Tauramena "CRIET", El Cusiana, José María Córdoba, Siglo XXI.  TRINIDAD: Campestre Brisas del Pauto, Pozo Petrolero, Rafael García Herreros, Santa Irene, Técnico Integrado de Trinidad. VILLANUEVA: San Agustín.                                           Para el 2do Trimestre se atendieron 7 de las 10 I.E  programadas:</t>
    </r>
    <r>
      <rPr>
        <sz val="7"/>
        <rFont val="Browallia New"/>
        <family val="2"/>
      </rPr>
      <t xml:space="preserve"> AGUAZUL : Cupiagua. HATOCOROZAL: Bonifacio Gutiérrez. . MANÍ: La Poyata. NUNCHIA:  El Pretexto.   TÁMARA: Víctor Gómez Corredor,. TAURAMENA :SigloXXI. TRINIDAD: Técnico Integrado de Trinidad.  Para el III  trimestre, de 10 I.E programadas se atendieron 14: Aguazul: Luis María Jiménez.  Chámeza:José Antonio Galán;  La Salina: Jorge E.Gaitán;     Maní: Camilo Torres; Nunchía: Antonio Nariño;  Sácama: Antonio Nariño;     Sabanalarga:  Jorge E.Gaitán ; San Luis de Palenque:   Francisco Lucea;  Tauramena: José María Cordoba, Cusiana y CRIET; Trinidad:  Campestre Brisas del Pauto, Rafael Garcia Herreros y Santa Irene.    En IV Trimestre  de 10 I.E programadas se atendieron 8 de 6 municipios:   Aguazul: León de Greiff. ;      Maní: Jesús Bernal Pinzón;  Paz de Ariporo: Simón Bolivar, Técnico Empresarial de Norte de Casanare- ITENCA;  Pore: El Banco, Antonio Nariño;    Recetor: Fernando Rodríguez;  Orocué:Luis Carlos Galán Sarmiento.      
</t>
    </r>
  </si>
  <si>
    <r>
      <t xml:space="preserve">Se vienen realizando las respectivas retroalimentaciones del PEI en las siguientes Instituciones eduactivas: GAVIOTAS-Mani; EL ALGARROBO-Orocué; SAN JUAN DE LOS LLANOS-Paz de Ariporo; RAFAEL URIBE URIBE-Pore; MANUEL ELKIN PATARROYO- Sabanalarga ; ARTURO SALAZAR MEJIA-Támara; EL CUSIANA y EL LLANO de Tauramena; POZO PETROLERO - Trinidad y SAN AGUSTIN de Villanueva.                                                              </t>
    </r>
    <r>
      <rPr>
        <u/>
        <sz val="7"/>
        <rFont val="Arial"/>
        <family val="2"/>
      </rPr>
      <t xml:space="preserve"> En 2do trimestre,</t>
    </r>
    <r>
      <rPr>
        <sz val="7"/>
        <rFont val="Arial"/>
        <family val="2"/>
      </rPr>
      <t xml:space="preserve"> de 20 I.E se atendieron 16 I.E:  AGUAZUL: I.E Cupiagua , La Turua. HATOCOROZAL: Bonifacio Gutiérrez, Horacio Perdómo, Luis Hernández Vargas, Simón Bolivar  el Chire.  MANÍ: I.E San José de la Poyata, Luis E Barón Leal.  MONTERREY: I.E Diversificado de M, Normal Superior de Mrey. NUNCHIA: Salvador Camacho Roldán, El Pretexto.  TÁMARA: Victor Gómez Corredor. TAURAMENA: Siglo XXI.  TRINIDAD: Técnico Integrado de Trinidad.            En el</t>
    </r>
    <r>
      <rPr>
        <u/>
        <sz val="7"/>
        <rFont val="Arial"/>
        <family val="2"/>
      </rPr>
      <t xml:space="preserve"> 3er Trimestre</t>
    </r>
    <r>
      <rPr>
        <sz val="7"/>
        <rFont val="Arial"/>
        <family val="2"/>
      </rPr>
      <t xml:space="preserve"> de 17 I.E se revisaron  21  PEI:   Aguazul: Jorge E.Gaitán, Camilo Torres R,  San Agustin , Luis María Jiménez.  Chámeza:José Antonio Galán; HatoCorozal: Puerto Colombia, Antonio Martínez Delgado, Carlos Lleras Restrepo;  La Salina: Jorge E.Gaitán;     Maní: Camilo Torres; Nunchía: Antonio Nariño; Paz de Ariporo: Sagrado Corazón;  Sácama: Antonio Nariño;     Sabanalarga:  Jorge E.Gaitán ; San Luis de Palenque:   Francisco Lucea;        Tauramena: José María Cordoba, Cusiana y CRIET; Trinidad:  Campestre Brisas del Pauto, Rafael Garcia Herreros y Santa Irene. </t>
    </r>
    <r>
      <rPr>
        <u/>
        <sz val="7"/>
        <rFont val="Arial"/>
        <family val="2"/>
      </rPr>
      <t>En IV Trimestre</t>
    </r>
    <r>
      <rPr>
        <sz val="7"/>
        <rFont val="Arial"/>
        <family val="2"/>
      </rPr>
      <t xml:space="preserve"> se atendieron 16 I.E programadas :   Aguazul: León de Greiff. ;      Maní: Jesús Bernal Pinzón;  Paz de Ariporo: Simón Bolivar, Francisco José de Caldas, Técnico Industrial El Palmar, Juan José Rondón, ITENCA, Nuestra Señora de Manare;  Pore: El Banco, Antonio Nariño;      Villanueva: Ezequiel Moreno y Díaz, Fabio Riveros, Nuesrta Señora de Los Dolores de Manare;    Recetor: Fernando Rodríguez;    Orocué: La Inmaculada, Luis Carlos Galán Sarmiento, </t>
    </r>
  </si>
  <si>
    <t>69 EE con la Estrategia implementada  ESCUELA DE PADRES con enfoque de prevención,  violencia de género, equidad, derechos de la mujer y habilidades para vida./100</t>
  </si>
  <si>
    <r>
      <t xml:space="preserve">Se programaron fechas para asistencias técnicas con los diferentes docentes para  encuentros virtuales, y de estas asistencias se generaron actas y compromisos en la retroalimentación de cada uno de los PPT, de 30 I.E en  12 Municipios, asi: TAURAMENA: CRIEET, El Cusiana;  SAN LUIS DE PALENQUE: I.Tec Educativo  Francisco Lucea;  AGUAZUL: Cupiagua, La Turua, Camilo Torres Restrepo; TAMARA: Arturo Salazar Mejía , C.E. Siakuro, Victor Gómez Corredor.  TRINIDAD: Campestre Brisas del Pauto, Pozo Petrolero.  HATOCOROZAL: Bonifacio Gutierrez, Luis Hernández  Vargas, Puerto Colombia. PAZ DE ARIPORO: Técnico Industrial El Palmar – ITEIPA, Francisco José de Caldas. PORE: Antonio Nariño, El Banco, Rafael Uribe Uribe. TRINIDAD: IE Rafael Garcia Herreros, IE Santa Irene,  INST Tec Integrado de Trindad.   VILLANUEVA: Nuestra Señora de los Dolores d Manare, Ezequiel Moreno y Díaz , Fabio Riveros, San Agustín.   MONTERREY: Normal Superior de M/rey , I.T Diversificado de Monterrey.  TAURAMENA: I.E del Llano, José María Córdoba.                                                          -  Durante el primer trimestre del 2022, de las 30 I.E focalizadas se han capacitado 236 docentes, de 4 municipios y 5 I.E, así:  AGUAZUL: La Turua, Camilo Torres Restrepo.   TÁMARA: Arturo Salazar Mejía. PORE: Rafaél Uribe Uribe. VILLANUEVA: Fabio Riveros.                                                               </t>
    </r>
    <r>
      <rPr>
        <u/>
        <sz val="7"/>
        <rFont val="Arial"/>
        <family val="2"/>
      </rPr>
      <t>En el II Trimestre</t>
    </r>
    <r>
      <rPr>
        <sz val="7"/>
        <rFont val="Arial"/>
        <family val="2"/>
      </rPr>
      <t xml:space="preserve"> se superó la meta programada de 8 I.E, y se capacitaron 190 docentes en los 69 PPT. Se atendieron 12 I.E:  HATOCOTROZAL:I.E Puerto Colombia, I.E Luis Hernández Vargas .  AGUAZUL: I.E Cupiagua. MONTERRY: I.E Técnico Diversificado.  TAURAMENA: I.E El Cusiana.  TRINIDAD: Pozo Petrolero, Rafaél Garcia Herreros . SAN LUIS DE PALENQUE: Francisco Lucea.  VILLANUEVA: I.E San Agustín, Ezequiel Moreno y Díaz, Nuestra Señora de los Dolores de Manare.  Va un total de 416 docentes capacitados. él Uribe Uribe. VILLANUEVA: Fabio Riveros.       En el III Trimestre se cumplió con la meta programada de 13 I.E, y se capacitaron 293 docentes en los 6 PPT. Paz de Ariporo: ITEIPA, Sagrado Corazón, Nuestra Señora de Manare;  Pore: El Banco; Támara:  Centro indígena Siúkaro, Victor Gómez Corredor; Tauramena:  I.E del Llano, José María Cordoba, CRIETy Siglo XXI;  Trinidad: I.E Integrado, Brisas del Pauto, Santa Irene;                                                                            En el IV Trimestre se cumplió con la meta programada de  9 I.E, se atendieron 11 I.E  de  8 municipios y se capacitaron 54 docentes en los 6 PPT, asi: Hato Corozal ( Antonio Martínez Delgado), Maní ( Gaviotas); Nunchía (Las Mercedes); Orocué( Luis Carlos Galán Srmiento);  Paz de Ariporo ( Francisco José de Caldas, ITENCA, San Juan de Los LLANOS);  Pore: Antonio Nariño; Recetor ( Fernando Rodríguez Martínez);  Tauramena:   José María Cordoba.  </t>
    </r>
  </si>
  <si>
    <t>Fortalecimiento  al proceso de Inspección,  Vigilancia  y Control del servicio públoco educativo de los 18 municipios certificados  del depto de Casanare.</t>
  </si>
  <si>
    <t>Se realizan A.T en 9 I.E de 7 municipios:  IE Jesús Bernal Pinzón de Mani, I.E Técnico Diversificado de Monterrey, IE Salvador Camacho Roldán  e I.E Antonio Nariño de Nunchia,, IE El Llano de Tauramena, IE El Banco de Pore, I.E Luis Carlos Galán Sarmiento e I.E La Inmaculada de Orocué,  y  I.E Ezequiel Moreno y Díaz de Villanueva.              -El ajuste e incorporación de lineamientos curriculares implica el trabajo focalizado durante 4 meses a estos establecimientos educativos, que incluyó una etapa de alistamiento en la planeación para elaboración de documentos soporte en  la realización de los talleres. Hasta el 2do trimestre se hizo acompañamiento según programación y recursos del proyecto.  Según lo programado, orientado a 9 I.E durante el 2022, se cumplio con la meta de la vigencia.</t>
  </si>
  <si>
    <t xml:space="preserve">1. Seguimiento al proceso de implementación del Decreto 1421 de 2017(educación inclusiva).  Realizar el seguimiento a la política de inclusión teniedo en cuenta las herramientas establecidas para el análisis del Plan Integral de Ajuste Razonable-PIAR,caracterizaciones pedagógicas, ajustes curriculares a la inclusión y el Diseño Universal del Aprendizaje-DUA. (Vladimir Pérez ).  </t>
  </si>
  <si>
    <t xml:space="preserve"> 2.  orientaciones  vocacionales a  un total de 4.959 estudiantes de grados 10 y 11,  y curriculares a docentes,  para el fortalecimiento de 51  establecimientos de la educación media y  técnica en el departamento de Casanare. En • Aguazul: Luis Maria Jimenez, Jorge Eliecer Gaitan, Turua, Camilo Torres Restrepo, Cupiagua, San Agustín.  Chameza: José Antonio Galán. Hatocorozal: Horacio Perdomo, Antonio Martinez Delgado, Bonifacio Gutiérrez, Puerto Colombia, Simón Bolívar.   La Salina: Jorge Eliecer Gaitan. MANI: Camilo Torres Restrepo; Jesús Bernal Pinzón, Luis Enrique Barón Leal, Gaviotas. Monterrey: Escuela Normal Superior de Monterrey. Nunchía: Las Mercedes, Antonio Nariño, El Pretexto.  Orocué: Algarrobo, Inmaculada, Luis Carlos Galan Sarmiento;. Paz de Ariporo: Francisco Jose De Caldas, Juan Jose Rondon. San Juan De Los Llanos, Simón Bolívar, Técnico Industrial El Palmar, Juan Jose Rondón, Técnico Empresarial Del Norte De Casanare; Francisco José De Caldas; Nuestra Señora De Manare, Sagrado Corazón. Pore: Banco, Antonio Nariño - La Plata. Recetor: Fernando Rodríguez. Sácama: Antonio Nariño. Támara: Arturo Salazar Mejía. Tauramena: El Cusiana, Siglo XXI, Centro Regional De Investigacion Educacion y Extension de Tauramena Criet, Llano. Trindad: Rafael Garcia Herreros, Santa Irene, Campestre Brisas Del Pauto. Ezequiel Moreno y Díaz, San Agustín.</t>
  </si>
  <si>
    <t>GarantIrizar la inspección y vigilancia sobre la prestación del servicio educativo a instituciones educativas oficilales, no oficilaes, ETDH y las CEA.</t>
  </si>
  <si>
    <t>34 E.E  de JORNADA ÚNICA/100</t>
  </si>
  <si>
    <t>60  E.E con día E desarrollaldo/100</t>
  </si>
  <si>
    <t>Secretaria de Educación  de Casanare</t>
  </si>
  <si>
    <t>Se esta realizando la formulación del proyecto de dotación de equipos tecnológicos para los EE del departamento de Casanare dónde se tiene priorizados los resguardos indigenas debido a los compromisos en las mesas de concertación y otras sedes según su necesidad.                            Por apalancamiento a los proyectos de obras por impuestos se beneficiaran 5 municipios ( Tauramena, Monterrey, Pore, Paz deAriporo), donde se dotarán de equipos tecnológicos , se realizarán capacitaciones y recolección de basura tecnológica.    Para el 3er trimestre se entregaron 5. 434 computadores a 57 sedes de I.E.  En el  4TO TRIMESTRE DE CUBIERON CON COMPUTADORES DE LOS MUNICIPIODE  PORE, TAURAMENA y  MONTERREY . Quedó pendiente para el 2023 Hatocorozal</t>
  </si>
  <si>
    <r>
      <t>1. Se revisó  el cumplimiento a la ruta de atención integral de convivencia en 3 I.E., se hace seguimiento y a través de revisión de la Ley 1620 de 2013 en cuanto a las responsabilidades de las I.E y de los docentes .                    2. Se puso a funcionar la plataforma SIUCE-Sistema Integral Único de Convivencia Escolar, para registrar las situaciones de convicenca tipo 2 o tipo 3, y posteriormente hacer seguimiento.                                                                               3. Programación para  acompañamiento a las instituciones educativas enmarcadas en la ley 1620 de 2013 y el decreto 1965 de 2013 a través de talleres teórico - prácticos y seguimiento a los manuales de convivencia escolar., en 12 I.E focalizadas:  Maní- Jusús Bernal Pinzón, Luis E. Barón Leal, Gaviotas, Camilo Torres Restrepo. Aguazul: La Turua, Jorge E.Gaitán de Sabanalarga y Orocué: El Algarrobo. Támara: Victor Gómez Corredor del Tablón.  Villanueva: Ezequiel Moreno y Díaz.  Monterrey: I.T.Diversificado de Monterrey.   Y 3  I-E privadas de Tauramena.                                                 En el 2do trimestre   se atendieron 8 municipios y revisaron manuales en 15 instituciones educativas, así:   Aguazul: I.E Luis María Jiménez, I.E La Turua I.E.  Maní: I.E Luis Enrique Barón Leal, I.E Jesús Bernal Pinzón, I.E Gaviotas. Nunchía: El Pretexto, I.E Salvador Camacho Roldán, I.E Antonio Nariño, I.E Las Mercedes. Orocué: I.E IEA Pudi (Resguardo El Duya), Centro Educativo Miralindo. Recetor:  I.E Fernando Rodríguez.  Sabanalarga: I.E Manuel Elkin Patarroyo (Aguaclara). San Luis de Palenque:  I.E Técnico Francisco Lucea.  Villanueva:I.E Ezequiel Moreno y Díaz.
A la junio se formaron 16 directivos y 190 docentes, y 56 instituciones educativas formadas en en Sistema de Información unificado de Convivencia escolar- SIUCE. 
En el</t>
    </r>
    <r>
      <rPr>
        <b/>
        <i/>
        <sz val="7"/>
        <rFont val="Arial"/>
        <family val="2"/>
      </rPr>
      <t xml:space="preserve"> III Trimestre </t>
    </r>
    <r>
      <rPr>
        <sz val="7"/>
        <rFont val="Arial"/>
        <family val="2"/>
      </rPr>
      <t xml:space="preserve"> se realizó A.T  4 municipios para la revisión y ajuste a los  manuales de convivencia escolar en 5 instituciones educativas, así: Villanueva ( Jorge E. Gaitán, Fabio Riverios ), Maní: San José d ela Poyata; Chámeza:José Antonio Galán; Recetor: Luis Fernanado Rodríguez. </t>
    </r>
    <r>
      <rPr>
        <b/>
        <sz val="7"/>
        <rFont val="Arial"/>
        <family val="2"/>
      </rPr>
      <t xml:space="preserve"> En el IV Trimestre </t>
    </r>
    <r>
      <rPr>
        <sz val="7"/>
        <rFont val="Arial"/>
        <family val="2"/>
      </rPr>
      <t xml:space="preserve"> se continuó con acompañamientos a 6 municipios para la revisión y ajuste a los  manuales de convivencia escolar en 12  instituciones educativas, así: Villanueva (Nuestra Señora de Los Dolores de Manare ), Maní: San José d ela Poyata; Aguazul( Jorge E.Gaitán, San Agustín);Sabanalarga ( Jorge E.Gaitán); Monterrey ( Escuela Normal Superior); Orocué ( Inmaculada, Luis Carlos Galán Sarmiento) y Tauramena (I.E del Llano, Cusiana, CRIEET, Siglo XXI).
A la septiembre se acompañaron 4 I.E en la legalización del Sistema de Información unificado de Convivencia escolar- SIUCE ( Maní -Camilo Torres R,  Villanueva -Jorge Eliecer Gaitán, Paz de Ariporo : Juan josé Rondón , IE indígena Alegaxú.
                                     </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</si>
</sst>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_(* \(#,##0.00\);_(* &quot;-&quot;??_);_(@_)"/>
    <numFmt numFmtId="164" formatCode="_-&quot;$&quot;\ * #,##0.00_-;\-&quot;$&quot;\ * #,##0.00_-;_-&quot;$&quot;\ * &quot;-&quot;??_-;_-@_-"/>
    <numFmt numFmtId="165" formatCode="&quot;$&quot;\ #,##0.00"/>
    <numFmt numFmtId="166" formatCode="0.0%"/>
    <numFmt numFmtId="167" formatCode="&quot;$&quot;\ #,##0"/>
    <numFmt numFmtId="168" formatCode="_-&quot;$&quot;\ * #,##0.0_-;\-&quot;$&quot;\ * #,##0.0_-;_-&quot;$&quot;\ * &quot;-&quot;??_-;_-@_-"/>
    <numFmt numFmtId="169" formatCode="_(* #,##0.0_);_(* \(#,##0.0\);_(* &quot;-&quot;??_);_(@_)"/>
    <numFmt numFmtId="170" formatCode="_(* #,##0_);_(* \(#,##0\);_(* &quot;-&quot;??_);_(@_)"/>
  </numFmts>
  <fonts count="30" x14ac:knownFonts="1">
    <font>
      <sz val="11"/>
      <color theme="1"/>
      <name val="Calibri"/>
      <family val="2"/>
      <scheme val="minor"/>
    </font>
    <font>
      <sz val="9"/>
      <color indexed="81"/>
      <name val="Tahoma"/>
      <family val="2"/>
    </font>
    <font>
      <u/>
      <sz val="11"/>
      <color theme="10"/>
      <name val="Calibri"/>
      <family val="2"/>
      <scheme val="minor"/>
    </font>
    <font>
      <b/>
      <sz val="10"/>
      <name val="Arial"/>
      <family val="2"/>
    </font>
    <font>
      <sz val="10"/>
      <name val="Arial"/>
      <family val="2"/>
    </font>
    <font>
      <b/>
      <sz val="9"/>
      <name val="Arial"/>
      <family val="2"/>
    </font>
    <font>
      <sz val="9"/>
      <name val="Arial"/>
      <family val="2"/>
    </font>
    <font>
      <sz val="11"/>
      <color theme="1"/>
      <name val="Calibri"/>
      <family val="2"/>
      <scheme val="minor"/>
    </font>
    <font>
      <sz val="11"/>
      <name val="Arial"/>
      <family val="2"/>
    </font>
    <font>
      <sz val="8"/>
      <name val="Arial"/>
      <family val="2"/>
    </font>
    <font>
      <b/>
      <sz val="9"/>
      <color indexed="81"/>
      <name val="Tahoma"/>
      <family val="2"/>
    </font>
    <font>
      <b/>
      <sz val="8"/>
      <name val="Arial"/>
      <family val="2"/>
    </font>
    <font>
      <sz val="8"/>
      <color theme="1"/>
      <name val="Calibri"/>
      <family val="2"/>
      <scheme val="minor"/>
    </font>
    <font>
      <sz val="8"/>
      <color rgb="FFFF0000"/>
      <name val="Arial"/>
      <family val="2"/>
    </font>
    <font>
      <sz val="9"/>
      <color theme="1"/>
      <name val="Calibri"/>
      <family val="2"/>
      <scheme val="minor"/>
    </font>
    <font>
      <sz val="9"/>
      <name val="Calibri"/>
      <family val="2"/>
      <scheme val="minor"/>
    </font>
    <font>
      <sz val="7"/>
      <name val="Arial"/>
      <family val="2"/>
    </font>
    <font>
      <sz val="11"/>
      <name val="Calibri"/>
      <family val="2"/>
      <scheme val="minor"/>
    </font>
    <font>
      <sz val="8"/>
      <color theme="1"/>
      <name val="Arial"/>
      <family val="2"/>
    </font>
    <font>
      <u/>
      <sz val="7"/>
      <name val="Arial"/>
      <family val="2"/>
    </font>
    <font>
      <sz val="11"/>
      <color rgb="FFFF0000"/>
      <name val="Calibri"/>
      <family val="2"/>
      <scheme val="minor"/>
    </font>
    <font>
      <b/>
      <i/>
      <sz val="7"/>
      <name val="Arial"/>
      <family val="2"/>
    </font>
    <font>
      <b/>
      <sz val="7"/>
      <name val="Arial"/>
      <family val="2"/>
    </font>
    <font>
      <sz val="7"/>
      <color theme="1"/>
      <name val="Arial"/>
      <family val="2"/>
    </font>
    <font>
      <sz val="7"/>
      <color theme="1"/>
      <name val="Calibri"/>
      <family val="2"/>
      <scheme val="minor"/>
    </font>
    <font>
      <sz val="7"/>
      <name val="Calibri"/>
      <family val="2"/>
      <scheme val="minor"/>
    </font>
    <font>
      <sz val="7"/>
      <color rgb="FFFF0000"/>
      <name val="Arial"/>
      <family val="2"/>
    </font>
    <font>
      <sz val="7"/>
      <name val="Browallia New"/>
      <family val="2"/>
    </font>
    <font>
      <b/>
      <sz val="8"/>
      <color theme="1"/>
      <name val="Arial"/>
      <family val="2"/>
    </font>
    <font>
      <sz val="6"/>
      <name val="Arial"/>
      <family val="2"/>
    </font>
  </fonts>
  <fills count="11">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4"/>
        <bgColor indexed="64"/>
      </patternFill>
    </fill>
    <fill>
      <patternFill patternType="solid">
        <fgColor theme="9" tint="0.39997558519241921"/>
        <bgColor indexed="64"/>
      </patternFill>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ouble">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diagonal/>
    </border>
    <border>
      <left style="thin">
        <color indexed="64"/>
      </left>
      <right style="double">
        <color indexed="64"/>
      </right>
      <top/>
      <bottom/>
      <diagonal/>
    </border>
    <border>
      <left style="double">
        <color indexed="64"/>
      </left>
      <right style="medium">
        <color indexed="64"/>
      </right>
      <top/>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indexed="64"/>
      </left>
      <right/>
      <top/>
      <bottom style="thin">
        <color indexed="64"/>
      </bottom>
      <diagonal/>
    </border>
    <border>
      <left style="thin">
        <color indexed="64"/>
      </left>
      <right/>
      <top/>
      <bottom/>
      <diagonal/>
    </border>
    <border>
      <left/>
      <right/>
      <top style="thin">
        <color theme="2" tint="-0.24994659260841701"/>
      </top>
      <bottom/>
      <diagonal/>
    </border>
    <border>
      <left style="thin">
        <color theme="2" tint="-0.24994659260841701"/>
      </left>
      <right style="thin">
        <color theme="2" tint="-0.24994659260841701"/>
      </right>
      <top style="thin">
        <color theme="2" tint="-0.24994659260841701"/>
      </top>
      <bottom/>
      <diagonal/>
    </border>
    <border>
      <left style="thin">
        <color theme="2" tint="-0.24994659260841701"/>
      </left>
      <right style="thin">
        <color theme="2" tint="-0.24994659260841701"/>
      </right>
      <top/>
      <bottom/>
      <diagonal/>
    </border>
    <border>
      <left style="thin">
        <color theme="2" tint="-0.24994659260841701"/>
      </left>
      <right style="thin">
        <color theme="2" tint="-0.24994659260841701"/>
      </right>
      <top/>
      <bottom style="thin">
        <color theme="2" tint="-0.24994659260841701"/>
      </bottom>
      <diagonal/>
    </border>
    <border>
      <left style="thin">
        <color theme="2" tint="-0.24994659260841701"/>
      </left>
      <right/>
      <top style="thin">
        <color theme="2" tint="-0.24994659260841701"/>
      </top>
      <bottom style="thin">
        <color theme="2" tint="-0.24994659260841701"/>
      </bottom>
      <diagonal/>
    </border>
    <border>
      <left style="thin">
        <color indexed="64"/>
      </left>
      <right style="thin">
        <color theme="2" tint="-0.24994659260841701"/>
      </right>
      <top style="thin">
        <color indexed="64"/>
      </top>
      <bottom/>
      <diagonal/>
    </border>
    <border>
      <left style="thin">
        <color indexed="64"/>
      </left>
      <right style="thin">
        <color theme="2" tint="-0.24994659260841701"/>
      </right>
      <top/>
      <bottom style="thin">
        <color indexed="64"/>
      </bottom>
      <diagonal/>
    </border>
  </borders>
  <cellStyleXfs count="5">
    <xf numFmtId="0" fontId="0" fillId="0" borderId="0"/>
    <xf numFmtId="0" fontId="2" fillId="0" borderId="0" applyNumberFormat="0" applyFill="0" applyBorder="0" applyAlignment="0" applyProtection="0"/>
    <xf numFmtId="164"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cellStyleXfs>
  <cellXfs count="265">
    <xf numFmtId="0" fontId="0" fillId="0" borderId="0" xfId="0"/>
    <xf numFmtId="0" fontId="4" fillId="0" borderId="0" xfId="0" applyFont="1"/>
    <xf numFmtId="0" fontId="4" fillId="0" borderId="0" xfId="0" applyFont="1" applyFill="1"/>
    <xf numFmtId="0" fontId="4" fillId="2" borderId="0" xfId="0" applyFont="1" applyFill="1"/>
    <xf numFmtId="0" fontId="6" fillId="2" borderId="0" xfId="0" applyFont="1" applyFill="1"/>
    <xf numFmtId="0" fontId="3" fillId="0" borderId="0" xfId="0" applyFont="1" applyBorder="1" applyAlignment="1">
      <alignment horizontal="center" vertical="center"/>
    </xf>
    <xf numFmtId="0" fontId="3" fillId="0" borderId="0" xfId="0" applyFont="1" applyBorder="1" applyAlignment="1">
      <alignment horizontal="left" vertical="center"/>
    </xf>
    <xf numFmtId="0" fontId="9" fillId="2" borderId="15" xfId="0" applyFont="1" applyFill="1" applyBorder="1" applyAlignment="1">
      <alignment vertical="center" wrapText="1"/>
    </xf>
    <xf numFmtId="0" fontId="9" fillId="2" borderId="10" xfId="0" applyFont="1" applyFill="1" applyBorder="1" applyAlignment="1">
      <alignment vertical="center" wrapText="1"/>
    </xf>
    <xf numFmtId="0" fontId="4" fillId="0" borderId="0" xfId="0" applyFont="1" applyFill="1" applyBorder="1" applyAlignment="1">
      <alignment vertical="center" wrapText="1"/>
    </xf>
    <xf numFmtId="14" fontId="4" fillId="0" borderId="0" xfId="0" applyNumberFormat="1" applyFont="1" applyFill="1" applyBorder="1" applyAlignment="1">
      <alignment horizontal="center" vertical="center" wrapText="1"/>
    </xf>
    <xf numFmtId="0" fontId="4" fillId="0" borderId="0" xfId="0" applyFont="1" applyAlignment="1">
      <alignment horizontal="right"/>
    </xf>
    <xf numFmtId="0" fontId="3" fillId="2" borderId="0" xfId="0" applyFont="1" applyFill="1" applyBorder="1" applyAlignment="1">
      <alignment vertical="center" textRotation="90" wrapText="1"/>
    </xf>
    <xf numFmtId="0" fontId="4" fillId="2" borderId="0" xfId="0" applyFont="1" applyFill="1" applyBorder="1" applyAlignment="1">
      <alignment vertical="center" wrapText="1"/>
    </xf>
    <xf numFmtId="9" fontId="4" fillId="0" borderId="0" xfId="3" applyNumberFormat="1" applyFont="1" applyFill="1" applyBorder="1" applyAlignment="1">
      <alignment horizontal="center" vertical="center" wrapText="1"/>
    </xf>
    <xf numFmtId="9" fontId="4" fillId="2" borderId="0" xfId="0" applyNumberFormat="1" applyFont="1" applyFill="1" applyBorder="1" applyAlignment="1">
      <alignment vertical="center" wrapText="1"/>
    </xf>
    <xf numFmtId="9" fontId="4" fillId="0" borderId="0" xfId="0" applyNumberFormat="1" applyFont="1" applyFill="1" applyBorder="1" applyAlignment="1">
      <alignment vertical="center" wrapText="1"/>
    </xf>
    <xf numFmtId="14" fontId="4" fillId="2" borderId="0" xfId="0" applyNumberFormat="1" applyFont="1" applyFill="1" applyBorder="1" applyAlignment="1">
      <alignment horizontal="center" vertical="center" wrapText="1"/>
    </xf>
    <xf numFmtId="0" fontId="4" fillId="0" borderId="0" xfId="0" applyFont="1" applyAlignment="1">
      <alignment horizontal="justify" vertical="top"/>
    </xf>
    <xf numFmtId="0" fontId="0" fillId="0" borderId="0" xfId="0" applyAlignment="1">
      <alignment horizontal="justify" vertical="top"/>
    </xf>
    <xf numFmtId="0" fontId="9" fillId="0" borderId="10" xfId="0" applyFont="1" applyFill="1" applyBorder="1" applyAlignment="1">
      <alignment horizontal="center" vertical="center" wrapText="1"/>
    </xf>
    <xf numFmtId="3" fontId="9" fillId="0" borderId="15" xfId="0" applyNumberFormat="1" applyFont="1" applyFill="1" applyBorder="1" applyAlignment="1">
      <alignment horizontal="center" vertical="center" wrapText="1"/>
    </xf>
    <xf numFmtId="3" fontId="9" fillId="0" borderId="10" xfId="0" applyNumberFormat="1"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0" xfId="0" applyFont="1" applyFill="1" applyAlignment="1">
      <alignment horizontal="center"/>
    </xf>
    <xf numFmtId="0" fontId="12" fillId="0" borderId="0" xfId="0" applyFont="1" applyAlignment="1">
      <alignment horizontal="center"/>
    </xf>
    <xf numFmtId="0" fontId="8" fillId="2" borderId="0" xfId="0" applyFont="1" applyFill="1" applyBorder="1" applyAlignment="1">
      <alignment horizontal="justify" vertical="top" wrapText="1"/>
    </xf>
    <xf numFmtId="0" fontId="9" fillId="2" borderId="0" xfId="0" applyFont="1" applyFill="1" applyBorder="1" applyAlignment="1">
      <alignment vertical="center" wrapText="1"/>
    </xf>
    <xf numFmtId="0" fontId="9" fillId="0" borderId="0" xfId="0" applyFont="1"/>
    <xf numFmtId="0" fontId="12" fillId="0" borderId="0" xfId="0" applyFont="1"/>
    <xf numFmtId="0" fontId="9" fillId="0" borderId="15" xfId="0" applyFont="1" applyFill="1" applyBorder="1" applyAlignment="1">
      <alignment vertical="center" wrapText="1"/>
    </xf>
    <xf numFmtId="0" fontId="9" fillId="0" borderId="0" xfId="0" applyFont="1" applyFill="1" applyBorder="1" applyAlignment="1">
      <alignment vertical="center" wrapText="1"/>
    </xf>
    <xf numFmtId="0" fontId="9" fillId="0" borderId="0" xfId="0" applyFont="1" applyFill="1"/>
    <xf numFmtId="0" fontId="9" fillId="2" borderId="0" xfId="0" applyFont="1" applyFill="1" applyBorder="1" applyAlignment="1">
      <alignment horizontal="justify" vertical="top" wrapText="1"/>
    </xf>
    <xf numFmtId="0" fontId="9" fillId="0" borderId="0" xfId="0" applyFont="1" applyAlignment="1">
      <alignment horizontal="justify" vertical="top"/>
    </xf>
    <xf numFmtId="0" fontId="12" fillId="0" borderId="0" xfId="0" applyFont="1" applyAlignment="1">
      <alignment horizontal="justify" vertical="top"/>
    </xf>
    <xf numFmtId="0" fontId="0" fillId="0" borderId="0" xfId="0" applyFill="1"/>
    <xf numFmtId="14" fontId="6" fillId="0" borderId="29" xfId="0" applyNumberFormat="1" applyFont="1" applyBorder="1" applyAlignment="1">
      <alignment horizontal="center" vertical="center" wrapText="1"/>
    </xf>
    <xf numFmtId="14" fontId="6" fillId="0" borderId="0" xfId="0" applyNumberFormat="1" applyFont="1" applyBorder="1" applyAlignment="1">
      <alignment horizontal="center" vertical="center" wrapText="1"/>
    </xf>
    <xf numFmtId="14" fontId="6" fillId="0" borderId="0" xfId="0" applyNumberFormat="1" applyFont="1" applyFill="1" applyBorder="1" applyAlignment="1">
      <alignment horizontal="center" vertical="center" wrapText="1"/>
    </xf>
    <xf numFmtId="0" fontId="14" fillId="0" borderId="0" xfId="0" applyFont="1"/>
    <xf numFmtId="0" fontId="3" fillId="0" borderId="0" xfId="0" applyFont="1" applyBorder="1" applyAlignment="1">
      <alignment horizontal="center" vertical="center" wrapText="1"/>
    </xf>
    <xf numFmtId="0" fontId="15" fillId="5" borderId="0" xfId="0" applyFont="1" applyFill="1" applyAlignment="1">
      <alignment horizontal="center" vertical="center" wrapText="1"/>
    </xf>
    <xf numFmtId="0" fontId="17" fillId="2" borderId="0" xfId="0" applyFont="1" applyFill="1"/>
    <xf numFmtId="0" fontId="0" fillId="5" borderId="0" xfId="0" applyFill="1"/>
    <xf numFmtId="0" fontId="0" fillId="8" borderId="0" xfId="0" applyFill="1"/>
    <xf numFmtId="0" fontId="0" fillId="7" borderId="0" xfId="0" applyFill="1"/>
    <xf numFmtId="0" fontId="0" fillId="6" borderId="0" xfId="0" applyFill="1"/>
    <xf numFmtId="0" fontId="20" fillId="0" borderId="0" xfId="0" applyFont="1"/>
    <xf numFmtId="0" fontId="16" fillId="2" borderId="11" xfId="0" applyFont="1" applyFill="1" applyBorder="1" applyAlignment="1">
      <alignment horizontal="justify" vertical="top" wrapText="1"/>
    </xf>
    <xf numFmtId="0" fontId="17" fillId="0" borderId="0" xfId="0" applyFont="1"/>
    <xf numFmtId="0" fontId="9" fillId="2" borderId="11" xfId="0" applyFont="1" applyFill="1" applyBorder="1" applyAlignment="1">
      <alignment horizontal="justify" vertical="top" wrapText="1"/>
    </xf>
    <xf numFmtId="0" fontId="0" fillId="9" borderId="0" xfId="0" applyFill="1"/>
    <xf numFmtId="0" fontId="0" fillId="2" borderId="0" xfId="0" applyFill="1"/>
    <xf numFmtId="166" fontId="9" fillId="2" borderId="26" xfId="3" applyNumberFormat="1" applyFont="1" applyFill="1" applyBorder="1" applyAlignment="1">
      <alignment horizontal="center" vertical="center" wrapText="1"/>
    </xf>
    <xf numFmtId="3" fontId="9" fillId="2" borderId="15" xfId="0" applyNumberFormat="1" applyFont="1" applyFill="1" applyBorder="1" applyAlignment="1">
      <alignment horizontal="center" vertical="center" wrapText="1"/>
    </xf>
    <xf numFmtId="0" fontId="0" fillId="2" borderId="0" xfId="0" applyFont="1" applyFill="1"/>
    <xf numFmtId="0" fontId="13" fillId="2" borderId="10" xfId="0" applyFont="1" applyFill="1" applyBorder="1" applyAlignment="1">
      <alignment vertical="center" wrapText="1"/>
    </xf>
    <xf numFmtId="0" fontId="18" fillId="2" borderId="10" xfId="0" applyFont="1" applyFill="1" applyBorder="1" applyAlignment="1">
      <alignment vertical="center" wrapText="1"/>
    </xf>
    <xf numFmtId="0" fontId="9" fillId="2" borderId="10" xfId="0" applyFont="1" applyFill="1" applyBorder="1" applyAlignment="1">
      <alignment horizontal="center" vertical="center" wrapText="1"/>
    </xf>
    <xf numFmtId="0" fontId="16" fillId="2" borderId="10" xfId="0" applyFont="1" applyFill="1" applyBorder="1" applyAlignment="1">
      <alignment vertical="center" wrapText="1"/>
    </xf>
    <xf numFmtId="0" fontId="18" fillId="2" borderId="15" xfId="0" applyFont="1" applyFill="1" applyBorder="1" applyAlignment="1">
      <alignment vertical="center" wrapText="1"/>
    </xf>
    <xf numFmtId="0" fontId="9" fillId="2" borderId="17" xfId="0" applyFont="1" applyFill="1" applyBorder="1" applyAlignment="1">
      <alignment vertical="center" wrapText="1"/>
    </xf>
    <xf numFmtId="0" fontId="9" fillId="2" borderId="15" xfId="0" applyFont="1" applyFill="1" applyBorder="1" applyAlignment="1">
      <alignment horizontal="justify" vertical="top" wrapText="1"/>
    </xf>
    <xf numFmtId="0" fontId="9" fillId="2" borderId="27" xfId="0" applyFont="1" applyFill="1" applyBorder="1" applyAlignment="1">
      <alignment horizontal="justify" vertical="top" wrapText="1"/>
    </xf>
    <xf numFmtId="0" fontId="9" fillId="2" borderId="15"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18" fillId="2" borderId="11" xfId="0" applyFont="1" applyFill="1" applyBorder="1" applyAlignment="1">
      <alignment horizontal="justify" vertical="top" wrapText="1"/>
    </xf>
    <xf numFmtId="0" fontId="18" fillId="2" borderId="15" xfId="0" applyFont="1" applyFill="1" applyBorder="1" applyAlignment="1">
      <alignment horizontal="justify" vertical="top" wrapText="1"/>
    </xf>
    <xf numFmtId="0" fontId="20" fillId="2" borderId="0" xfId="0" applyFont="1" applyFill="1"/>
    <xf numFmtId="0" fontId="9" fillId="2" borderId="10" xfId="0" applyFont="1" applyFill="1" applyBorder="1" applyAlignment="1">
      <alignment horizontal="justify" vertical="top" wrapText="1"/>
    </xf>
    <xf numFmtId="0" fontId="9" fillId="2" borderId="10" xfId="0" applyFont="1" applyFill="1" applyBorder="1" applyAlignment="1">
      <alignment horizontal="left" vertical="top" wrapText="1"/>
    </xf>
    <xf numFmtId="0" fontId="9" fillId="2" borderId="10" xfId="0" applyFont="1" applyFill="1" applyBorder="1" applyAlignment="1">
      <alignment horizontal="left" vertical="center" wrapText="1"/>
    </xf>
    <xf numFmtId="0" fontId="9" fillId="0" borderId="10" xfId="0" applyFont="1" applyFill="1" applyBorder="1" applyAlignment="1">
      <alignment vertical="center" wrapText="1"/>
    </xf>
    <xf numFmtId="0" fontId="16" fillId="2" borderId="26" xfId="0" applyFont="1" applyFill="1" applyBorder="1" applyAlignment="1">
      <alignment horizontal="center" vertical="center" wrapText="1"/>
    </xf>
    <xf numFmtId="0" fontId="16" fillId="2" borderId="26" xfId="0" applyFont="1" applyFill="1" applyBorder="1" applyAlignment="1">
      <alignment vertical="center" wrapText="1"/>
    </xf>
    <xf numFmtId="0" fontId="23" fillId="2" borderId="26"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0" borderId="0" xfId="0" applyFont="1" applyFill="1" applyBorder="1" applyAlignment="1">
      <alignment vertical="center" wrapText="1"/>
    </xf>
    <xf numFmtId="0" fontId="16" fillId="0" borderId="0" xfId="0" applyFont="1"/>
    <xf numFmtId="0" fontId="24" fillId="0" borderId="0" xfId="0" applyFont="1"/>
    <xf numFmtId="0" fontId="5" fillId="0" borderId="2" xfId="0" applyFont="1" applyBorder="1" applyAlignment="1">
      <alignment horizontal="left" vertical="center"/>
    </xf>
    <xf numFmtId="0" fontId="5" fillId="0" borderId="1" xfId="0" applyFont="1" applyBorder="1" applyAlignment="1">
      <alignment horizontal="left" vertical="center"/>
    </xf>
    <xf numFmtId="0" fontId="9" fillId="2" borderId="26" xfId="0" applyFont="1" applyFill="1" applyBorder="1" applyAlignment="1">
      <alignment horizontal="center" vertical="center" wrapText="1"/>
    </xf>
    <xf numFmtId="9" fontId="9" fillId="2" borderId="26" xfId="0" applyNumberFormat="1" applyFont="1" applyFill="1" applyBorder="1" applyAlignment="1">
      <alignment horizontal="center" vertical="center" wrapText="1"/>
    </xf>
    <xf numFmtId="165" fontId="16" fillId="2" borderId="26" xfId="0" applyNumberFormat="1" applyFont="1" applyFill="1" applyBorder="1" applyAlignment="1">
      <alignment vertical="center" wrapText="1"/>
    </xf>
    <xf numFmtId="164" fontId="16" fillId="2" borderId="26" xfId="2" applyFont="1" applyFill="1" applyBorder="1" applyAlignment="1">
      <alignment vertical="center" wrapText="1"/>
    </xf>
    <xf numFmtId="164" fontId="16" fillId="2" borderId="26" xfId="0" applyNumberFormat="1" applyFont="1" applyFill="1" applyBorder="1" applyAlignment="1">
      <alignment vertical="center" wrapText="1"/>
    </xf>
    <xf numFmtId="167" fontId="16" fillId="2" borderId="26" xfId="0" applyNumberFormat="1" applyFont="1" applyFill="1" applyBorder="1" applyAlignment="1">
      <alignment horizontal="center" vertical="center" wrapText="1"/>
    </xf>
    <xf numFmtId="165" fontId="16" fillId="2" borderId="26" xfId="0" applyNumberFormat="1" applyFont="1" applyFill="1" applyBorder="1" applyAlignment="1">
      <alignment horizontal="center" vertical="center" wrapText="1"/>
    </xf>
    <xf numFmtId="14" fontId="16" fillId="2" borderId="26" xfId="0" applyNumberFormat="1" applyFont="1" applyFill="1" applyBorder="1" applyAlignment="1">
      <alignment horizontal="center" vertical="center" wrapText="1"/>
    </xf>
    <xf numFmtId="0" fontId="23" fillId="2" borderId="26" xfId="0" applyFont="1" applyFill="1" applyBorder="1" applyAlignment="1">
      <alignment vertical="center" wrapText="1"/>
    </xf>
    <xf numFmtId="165" fontId="16" fillId="2" borderId="26" xfId="4" applyNumberFormat="1" applyFont="1" applyFill="1" applyBorder="1" applyAlignment="1">
      <alignment horizontal="center" vertical="center" wrapText="1"/>
    </xf>
    <xf numFmtId="165" fontId="16" fillId="0" borderId="26" xfId="0" applyNumberFormat="1" applyFont="1" applyFill="1" applyBorder="1" applyAlignment="1">
      <alignment horizontal="center" vertical="center" wrapText="1"/>
    </xf>
    <xf numFmtId="165" fontId="16" fillId="0" borderId="26" xfId="0" applyNumberFormat="1" applyFont="1" applyFill="1" applyBorder="1" applyAlignment="1">
      <alignment vertical="center" wrapText="1"/>
    </xf>
    <xf numFmtId="168" fontId="16" fillId="2" borderId="26" xfId="2" applyNumberFormat="1" applyFont="1" applyFill="1" applyBorder="1" applyAlignment="1">
      <alignment vertical="center" wrapText="1"/>
    </xf>
    <xf numFmtId="14" fontId="16" fillId="2" borderId="26" xfId="0" applyNumberFormat="1" applyFont="1" applyFill="1" applyBorder="1" applyAlignment="1">
      <alignment vertical="center" wrapText="1"/>
    </xf>
    <xf numFmtId="14" fontId="16" fillId="0" borderId="26" xfId="0" applyNumberFormat="1" applyFont="1" applyFill="1" applyBorder="1" applyAlignment="1">
      <alignment horizontal="center" vertical="center" wrapText="1"/>
    </xf>
    <xf numFmtId="14" fontId="16" fillId="0" borderId="26" xfId="0" applyNumberFormat="1" applyFont="1" applyBorder="1" applyAlignment="1">
      <alignment vertical="center" wrapText="1"/>
    </xf>
    <xf numFmtId="14" fontId="23" fillId="2" borderId="26" xfId="0" applyNumberFormat="1" applyFont="1" applyFill="1" applyBorder="1" applyAlignment="1">
      <alignment horizontal="center" vertical="center" wrapText="1"/>
    </xf>
    <xf numFmtId="164" fontId="16" fillId="2" borderId="26" xfId="0" applyNumberFormat="1" applyFont="1" applyFill="1" applyBorder="1" applyAlignment="1">
      <alignment horizontal="center" vertical="center" wrapText="1"/>
    </xf>
    <xf numFmtId="9" fontId="23" fillId="2" borderId="26" xfId="3" applyFont="1" applyFill="1" applyBorder="1" applyAlignment="1">
      <alignment horizontal="center" vertical="center" wrapText="1"/>
    </xf>
    <xf numFmtId="167" fontId="23" fillId="2" borderId="26" xfId="0" applyNumberFormat="1" applyFont="1" applyFill="1" applyBorder="1" applyAlignment="1">
      <alignment horizontal="center" vertical="center" wrapText="1"/>
    </xf>
    <xf numFmtId="164" fontId="23" fillId="2" borderId="26" xfId="2" applyFont="1" applyFill="1" applyBorder="1" applyAlignment="1">
      <alignment horizontal="center" vertical="center" wrapText="1"/>
    </xf>
    <xf numFmtId="164" fontId="16" fillId="2" borderId="26" xfId="2" applyFont="1" applyFill="1" applyBorder="1" applyAlignment="1">
      <alignment horizontal="center" vertical="center" wrapText="1"/>
    </xf>
    <xf numFmtId="170" fontId="23" fillId="2" borderId="26" xfId="4" applyNumberFormat="1" applyFont="1" applyFill="1" applyBorder="1" applyAlignment="1">
      <alignment horizontal="center" vertical="center" wrapText="1"/>
    </xf>
    <xf numFmtId="165" fontId="23" fillId="2" borderId="26" xfId="0" applyNumberFormat="1" applyFont="1" applyFill="1" applyBorder="1" applyAlignment="1">
      <alignment horizontal="center" vertical="center" wrapText="1"/>
    </xf>
    <xf numFmtId="43" fontId="23" fillId="2" borderId="26" xfId="4" applyFont="1" applyFill="1" applyBorder="1" applyAlignment="1">
      <alignment horizontal="center" vertical="center" wrapText="1"/>
    </xf>
    <xf numFmtId="169" fontId="16" fillId="2" borderId="26" xfId="4" applyNumberFormat="1" applyFont="1" applyFill="1" applyBorder="1" applyAlignment="1">
      <alignment horizontal="center" vertical="center" wrapText="1"/>
    </xf>
    <xf numFmtId="43" fontId="16" fillId="2" borderId="26" xfId="4" applyFont="1" applyFill="1" applyBorder="1" applyAlignment="1">
      <alignment horizontal="center" vertical="center" wrapText="1"/>
    </xf>
    <xf numFmtId="9" fontId="16" fillId="2" borderId="26" xfId="0" applyNumberFormat="1" applyFont="1" applyFill="1" applyBorder="1" applyAlignment="1">
      <alignment horizontal="center" vertical="center" wrapText="1"/>
    </xf>
    <xf numFmtId="0" fontId="9" fillId="2" borderId="10" xfId="0" applyFont="1" applyFill="1" applyBorder="1" applyAlignment="1">
      <alignment horizontal="justify" vertical="center" wrapText="1"/>
    </xf>
    <xf numFmtId="0" fontId="18" fillId="2" borderId="10" xfId="0" applyFont="1" applyFill="1" applyBorder="1" applyAlignment="1">
      <alignment horizontal="justify" vertical="top" wrapText="1"/>
    </xf>
    <xf numFmtId="0" fontId="9" fillId="2" borderId="28" xfId="0" applyFont="1" applyFill="1" applyBorder="1" applyAlignment="1">
      <alignment horizontal="left" vertical="center" wrapText="1"/>
    </xf>
    <xf numFmtId="0" fontId="16" fillId="2" borderId="27" xfId="0" applyFont="1" applyFill="1" applyBorder="1" applyAlignment="1">
      <alignment horizontal="justify" vertical="top" wrapText="1"/>
    </xf>
    <xf numFmtId="0" fontId="23" fillId="2" borderId="11" xfId="0" applyFont="1" applyFill="1" applyBorder="1" applyAlignment="1">
      <alignment horizontal="justify" vertical="top" wrapText="1"/>
    </xf>
    <xf numFmtId="0" fontId="16" fillId="2" borderId="26" xfId="0" applyFont="1" applyFill="1" applyBorder="1" applyAlignment="1">
      <alignment horizontal="justify" vertical="top" wrapText="1"/>
    </xf>
    <xf numFmtId="0" fontId="16" fillId="4" borderId="15" xfId="0" applyFont="1" applyFill="1" applyBorder="1" applyAlignment="1">
      <alignment horizontal="center" vertical="center"/>
    </xf>
    <xf numFmtId="0" fontId="16" fillId="9" borderId="15" xfId="0" applyFont="1" applyFill="1" applyBorder="1" applyAlignment="1">
      <alignment horizontal="center" vertical="center"/>
    </xf>
    <xf numFmtId="0" fontId="16" fillId="3" borderId="15" xfId="0" applyFont="1" applyFill="1" applyBorder="1" applyAlignment="1">
      <alignment horizontal="center" vertical="center"/>
    </xf>
    <xf numFmtId="0" fontId="16" fillId="0" borderId="15" xfId="0" applyFont="1" applyFill="1" applyBorder="1" applyAlignment="1">
      <alignment horizontal="center" vertical="center"/>
    </xf>
    <xf numFmtId="0" fontId="11" fillId="2" borderId="10" xfId="0" applyFont="1" applyFill="1" applyBorder="1" applyAlignment="1">
      <alignment horizontal="center" vertical="center" textRotation="90" wrapText="1"/>
    </xf>
    <xf numFmtId="0" fontId="18" fillId="2" borderId="10" xfId="0" applyFont="1" applyFill="1" applyBorder="1" applyAlignment="1">
      <alignment horizontal="left" vertical="center" wrapText="1"/>
    </xf>
    <xf numFmtId="0" fontId="9" fillId="2" borderId="26" xfId="1" applyFont="1" applyFill="1" applyBorder="1" applyAlignment="1">
      <alignment horizontal="center" vertical="center" wrapText="1"/>
    </xf>
    <xf numFmtId="9" fontId="9" fillId="2" borderId="26" xfId="3" applyNumberFormat="1" applyFont="1" applyFill="1" applyBorder="1" applyAlignment="1">
      <alignment horizontal="center" vertical="center" wrapText="1"/>
    </xf>
    <xf numFmtId="9" fontId="9" fillId="2" borderId="26" xfId="3" applyFont="1" applyFill="1" applyBorder="1" applyAlignment="1">
      <alignment horizontal="center" vertical="center" wrapText="1"/>
    </xf>
    <xf numFmtId="0" fontId="9" fillId="6" borderId="26" xfId="1" applyFont="1" applyFill="1" applyBorder="1" applyAlignment="1">
      <alignment horizontal="center" vertical="center" wrapText="1"/>
    </xf>
    <xf numFmtId="9" fontId="9" fillId="6" borderId="26" xfId="1" applyNumberFormat="1" applyFont="1" applyFill="1" applyBorder="1" applyAlignment="1">
      <alignment horizontal="center" vertical="center" wrapText="1"/>
    </xf>
    <xf numFmtId="0" fontId="9" fillId="6" borderId="26" xfId="0" applyFont="1" applyFill="1" applyBorder="1" applyAlignment="1">
      <alignment horizontal="center" vertical="center" wrapText="1"/>
    </xf>
    <xf numFmtId="9" fontId="9" fillId="6" borderId="26" xfId="0" applyNumberFormat="1" applyFont="1" applyFill="1" applyBorder="1" applyAlignment="1">
      <alignment horizontal="center" vertical="center" wrapText="1"/>
    </xf>
    <xf numFmtId="0" fontId="13" fillId="10" borderId="26" xfId="1" applyFont="1" applyFill="1" applyBorder="1" applyAlignment="1">
      <alignment horizontal="center" vertical="center" wrapText="1"/>
    </xf>
    <xf numFmtId="9" fontId="13" fillId="10" borderId="26" xfId="1" applyNumberFormat="1" applyFont="1" applyFill="1" applyBorder="1" applyAlignment="1">
      <alignment horizontal="center" vertical="center" wrapText="1"/>
    </xf>
    <xf numFmtId="0" fontId="9" fillId="2" borderId="26" xfId="0" applyNumberFormat="1" applyFont="1" applyFill="1" applyBorder="1" applyAlignment="1">
      <alignment horizontal="center" vertical="center" wrapText="1"/>
    </xf>
    <xf numFmtId="0" fontId="9" fillId="6" borderId="26" xfId="0" applyNumberFormat="1" applyFont="1" applyFill="1" applyBorder="1" applyAlignment="1">
      <alignment horizontal="center" vertical="center" wrapText="1"/>
    </xf>
    <xf numFmtId="0" fontId="18" fillId="2" borderId="26" xfId="0" applyFont="1" applyFill="1" applyBorder="1" applyAlignment="1">
      <alignment horizontal="center" vertical="center" wrapText="1"/>
    </xf>
    <xf numFmtId="9" fontId="18" fillId="2" borderId="26" xfId="3" applyNumberFormat="1" applyFont="1" applyFill="1" applyBorder="1" applyAlignment="1">
      <alignment horizontal="center" vertical="center" wrapText="1"/>
    </xf>
    <xf numFmtId="0" fontId="18" fillId="2" borderId="26" xfId="0" applyNumberFormat="1" applyFont="1" applyFill="1" applyBorder="1" applyAlignment="1">
      <alignment horizontal="center" vertical="center" wrapText="1"/>
    </xf>
    <xf numFmtId="9" fontId="18" fillId="2" borderId="26" xfId="0" applyNumberFormat="1" applyFont="1" applyFill="1" applyBorder="1" applyAlignment="1">
      <alignment horizontal="center" vertical="center" wrapText="1"/>
    </xf>
    <xf numFmtId="0" fontId="13" fillId="10" borderId="26" xfId="0" applyNumberFormat="1" applyFont="1" applyFill="1" applyBorder="1" applyAlignment="1">
      <alignment horizontal="center" vertical="center" wrapText="1"/>
    </xf>
    <xf numFmtId="9" fontId="13" fillId="10" borderId="26" xfId="0" applyNumberFormat="1" applyFont="1" applyFill="1" applyBorder="1" applyAlignment="1">
      <alignment horizontal="center" vertical="center" wrapText="1"/>
    </xf>
    <xf numFmtId="0" fontId="9" fillId="10" borderId="26" xfId="0" applyFont="1" applyFill="1" applyBorder="1" applyAlignment="1">
      <alignment horizontal="center" vertical="center" wrapText="1"/>
    </xf>
    <xf numFmtId="9" fontId="9" fillId="10" borderId="26" xfId="0" applyNumberFormat="1" applyFont="1" applyFill="1" applyBorder="1" applyAlignment="1">
      <alignment horizontal="center" vertical="center" wrapText="1"/>
    </xf>
    <xf numFmtId="166" fontId="9" fillId="2" borderId="26" xfId="0" applyNumberFormat="1" applyFont="1" applyFill="1" applyBorder="1" applyAlignment="1">
      <alignment horizontal="center" vertical="center" wrapText="1"/>
    </xf>
    <xf numFmtId="10" fontId="9" fillId="2" borderId="26" xfId="0" applyNumberFormat="1" applyFont="1" applyFill="1" applyBorder="1" applyAlignment="1">
      <alignment horizontal="center" vertical="center" wrapText="1"/>
    </xf>
    <xf numFmtId="0" fontId="18" fillId="10" borderId="26" xfId="0" applyFont="1" applyFill="1" applyBorder="1" applyAlignment="1">
      <alignment horizontal="center" vertical="center" wrapText="1"/>
    </xf>
    <xf numFmtId="9" fontId="18" fillId="10" borderId="26" xfId="0" applyNumberFormat="1" applyFont="1" applyFill="1" applyBorder="1" applyAlignment="1">
      <alignment horizontal="center" vertical="center" wrapText="1"/>
    </xf>
    <xf numFmtId="0" fontId="13" fillId="10" borderId="26" xfId="0" applyFont="1" applyFill="1" applyBorder="1" applyAlignment="1">
      <alignment horizontal="center" vertical="center" wrapText="1"/>
    </xf>
    <xf numFmtId="9" fontId="16" fillId="2" borderId="26" xfId="3" applyNumberFormat="1" applyFont="1" applyFill="1" applyBorder="1" applyAlignment="1">
      <alignment horizontal="center" vertical="center" wrapText="1"/>
    </xf>
    <xf numFmtId="0" fontId="26" fillId="2" borderId="10" xfId="0" applyFont="1" applyFill="1" applyBorder="1" applyAlignment="1">
      <alignment vertical="top" wrapText="1"/>
    </xf>
    <xf numFmtId="0" fontId="16" fillId="2" borderId="10" xfId="0" applyFont="1" applyFill="1" applyBorder="1" applyAlignment="1">
      <alignment vertical="top" wrapText="1"/>
    </xf>
    <xf numFmtId="9" fontId="16" fillId="4" borderId="15" xfId="0" applyNumberFormat="1" applyFont="1" applyFill="1" applyBorder="1" applyAlignment="1">
      <alignment horizontal="center" vertical="center"/>
    </xf>
    <xf numFmtId="9" fontId="4" fillId="0" borderId="0" xfId="0" applyNumberFormat="1" applyFont="1"/>
    <xf numFmtId="9" fontId="0" fillId="0" borderId="0" xfId="0" applyNumberFormat="1"/>
    <xf numFmtId="0" fontId="13" fillId="2" borderId="10" xfId="0" applyFont="1" applyFill="1" applyBorder="1" applyAlignment="1">
      <alignment vertical="top" wrapText="1"/>
    </xf>
    <xf numFmtId="0" fontId="9" fillId="2" borderId="15" xfId="0" applyFont="1" applyFill="1" applyBorder="1" applyAlignment="1">
      <alignment horizontal="justify" wrapText="1"/>
    </xf>
    <xf numFmtId="0" fontId="16" fillId="2" borderId="10" xfId="0" applyFont="1" applyFill="1" applyBorder="1" applyAlignment="1">
      <alignment horizontal="justify" vertical="top" wrapText="1"/>
    </xf>
    <xf numFmtId="0" fontId="16" fillId="2" borderId="10" xfId="0" applyFont="1" applyFill="1" applyBorder="1" applyAlignment="1">
      <alignment horizontal="left" vertical="center" wrapText="1"/>
    </xf>
    <xf numFmtId="14" fontId="16" fillId="2" borderId="30" xfId="0" applyNumberFormat="1" applyFont="1" applyFill="1" applyBorder="1" applyAlignment="1">
      <alignment horizontal="center" vertical="center" wrapText="1"/>
    </xf>
    <xf numFmtId="14" fontId="16" fillId="2" borderId="32" xfId="0" applyNumberFormat="1" applyFont="1" applyFill="1" applyBorder="1" applyAlignment="1">
      <alignment horizontal="center" vertical="center" wrapText="1"/>
    </xf>
    <xf numFmtId="0" fontId="0" fillId="2" borderId="15" xfId="0" applyFill="1" applyBorder="1" applyAlignment="1">
      <alignment horizontal="center" wrapText="1"/>
    </xf>
    <xf numFmtId="0" fontId="0" fillId="2" borderId="17" xfId="0" applyFill="1" applyBorder="1" applyAlignment="1">
      <alignment horizontal="center" wrapText="1"/>
    </xf>
    <xf numFmtId="0" fontId="0" fillId="2" borderId="16" xfId="0" applyFill="1" applyBorder="1" applyAlignment="1">
      <alignment horizontal="center" wrapText="1"/>
    </xf>
    <xf numFmtId="0" fontId="9" fillId="2" borderId="17"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22" fillId="0" borderId="18" xfId="0" applyFont="1" applyFill="1" applyBorder="1" applyAlignment="1">
      <alignment horizontal="center" vertical="center" wrapText="1"/>
    </xf>
    <xf numFmtId="0" fontId="22" fillId="0" borderId="24" xfId="0" applyFont="1" applyFill="1" applyBorder="1" applyAlignment="1">
      <alignment horizontal="center" vertical="center" wrapText="1"/>
    </xf>
    <xf numFmtId="0" fontId="22" fillId="3" borderId="10"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18" fillId="2" borderId="15" xfId="0" applyFont="1" applyFill="1" applyBorder="1" applyAlignment="1">
      <alignment horizontal="center" vertical="center" wrapText="1"/>
    </xf>
    <xf numFmtId="0" fontId="18" fillId="2" borderId="16" xfId="0" applyFont="1" applyFill="1" applyBorder="1" applyAlignment="1">
      <alignment horizontal="center" vertical="center" wrapText="1"/>
    </xf>
    <xf numFmtId="164" fontId="16" fillId="2" borderId="26" xfId="2" applyFont="1" applyFill="1" applyBorder="1" applyAlignment="1">
      <alignment horizontal="center" vertical="center" wrapText="1"/>
    </xf>
    <xf numFmtId="0" fontId="9" fillId="2" borderId="15" xfId="0" applyFont="1" applyFill="1" applyBorder="1" applyAlignment="1">
      <alignment horizontal="center" vertical="center" wrapText="1"/>
    </xf>
    <xf numFmtId="0" fontId="23" fillId="2" borderId="30" xfId="0" applyFont="1" applyFill="1" applyBorder="1" applyAlignment="1">
      <alignment horizontal="center" vertical="center" wrapText="1"/>
    </xf>
    <xf numFmtId="0" fontId="23" fillId="2" borderId="31" xfId="0" applyFont="1" applyFill="1" applyBorder="1" applyAlignment="1">
      <alignment horizontal="center" vertical="center" wrapText="1"/>
    </xf>
    <xf numFmtId="0" fontId="23" fillId="2" borderId="32" xfId="0" applyFont="1" applyFill="1" applyBorder="1" applyAlignment="1">
      <alignment horizontal="center" vertical="center" wrapText="1"/>
    </xf>
    <xf numFmtId="165" fontId="16" fillId="2" borderId="26" xfId="0" applyNumberFormat="1" applyFont="1" applyFill="1" applyBorder="1" applyAlignment="1">
      <alignment horizontal="center" vertical="center" wrapText="1"/>
    </xf>
    <xf numFmtId="0" fontId="22" fillId="4" borderId="11" xfId="0" applyFont="1" applyFill="1" applyBorder="1" applyAlignment="1">
      <alignment horizontal="center" vertical="center" wrapText="1"/>
    </xf>
    <xf numFmtId="0" fontId="22" fillId="4" borderId="12" xfId="0" applyFont="1" applyFill="1" applyBorder="1" applyAlignment="1">
      <alignment horizontal="center" vertical="center" wrapText="1"/>
    </xf>
    <xf numFmtId="0" fontId="22" fillId="4" borderId="10" xfId="0" applyFont="1" applyFill="1" applyBorder="1" applyAlignment="1">
      <alignment horizontal="center" vertical="center" wrapText="1"/>
    </xf>
    <xf numFmtId="0" fontId="16" fillId="2" borderId="26" xfId="0" applyFont="1" applyFill="1" applyBorder="1" applyAlignment="1">
      <alignment horizontal="center" vertical="center" wrapText="1"/>
    </xf>
    <xf numFmtId="0" fontId="18" fillId="2" borderId="11" xfId="0" applyFont="1" applyFill="1" applyBorder="1" applyAlignment="1">
      <alignment horizontal="justify" vertical="top" wrapText="1"/>
    </xf>
    <xf numFmtId="0" fontId="23" fillId="2" borderId="26" xfId="0" applyFont="1" applyFill="1" applyBorder="1" applyAlignment="1">
      <alignment horizontal="center" vertical="center" wrapText="1"/>
    </xf>
    <xf numFmtId="0" fontId="24" fillId="2" borderId="26" xfId="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20"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22" fillId="2" borderId="10" xfId="0" applyFont="1" applyFill="1" applyBorder="1" applyAlignment="1">
      <alignment horizontal="center" vertical="center" wrapText="1"/>
    </xf>
    <xf numFmtId="0" fontId="22" fillId="0" borderId="23" xfId="0" applyFont="1" applyFill="1" applyBorder="1" applyAlignment="1">
      <alignment horizontal="center" vertical="center" wrapText="1"/>
    </xf>
    <xf numFmtId="0" fontId="22" fillId="0" borderId="25" xfId="0" applyFont="1" applyFill="1" applyBorder="1" applyAlignment="1">
      <alignment horizontal="center" vertical="center" wrapText="1"/>
    </xf>
    <xf numFmtId="0" fontId="22" fillId="3" borderId="11" xfId="0" applyFont="1" applyFill="1" applyBorder="1" applyAlignment="1">
      <alignment horizontal="center" vertical="center" wrapText="1"/>
    </xf>
    <xf numFmtId="0" fontId="22" fillId="3" borderId="12" xfId="0" applyFont="1" applyFill="1" applyBorder="1" applyAlignment="1">
      <alignment horizontal="center" vertical="center" wrapText="1"/>
    </xf>
    <xf numFmtId="0" fontId="22" fillId="4" borderId="13" xfId="0" applyFont="1" applyFill="1" applyBorder="1" applyAlignment="1">
      <alignment horizontal="center" vertical="center" wrapText="1"/>
    </xf>
    <xf numFmtId="0" fontId="22" fillId="4" borderId="19" xfId="0" applyFont="1" applyFill="1" applyBorder="1" applyAlignment="1">
      <alignment horizontal="center" vertical="center" wrapText="1"/>
    </xf>
    <xf numFmtId="0" fontId="22" fillId="4" borderId="14" xfId="0" applyFont="1" applyFill="1" applyBorder="1" applyAlignment="1">
      <alignment horizontal="center" vertical="center" wrapText="1"/>
    </xf>
    <xf numFmtId="0" fontId="22" fillId="0" borderId="15" xfId="0" applyFont="1" applyFill="1" applyBorder="1" applyAlignment="1">
      <alignment horizontal="left" vertical="center" wrapText="1"/>
    </xf>
    <xf numFmtId="0" fontId="22" fillId="0" borderId="17" xfId="0" applyFont="1" applyFill="1" applyBorder="1" applyAlignment="1">
      <alignment horizontal="left" vertical="center" wrapText="1"/>
    </xf>
    <xf numFmtId="0" fontId="22" fillId="3" borderId="13" xfId="0" applyFont="1" applyFill="1" applyBorder="1" applyAlignment="1">
      <alignment horizontal="center" vertical="center" wrapText="1"/>
    </xf>
    <xf numFmtId="0" fontId="22" fillId="3" borderId="19" xfId="0" applyFont="1" applyFill="1" applyBorder="1" applyAlignment="1">
      <alignment horizontal="center" vertical="center" wrapText="1"/>
    </xf>
    <xf numFmtId="0" fontId="22" fillId="3" borderId="14" xfId="0" applyFont="1" applyFill="1" applyBorder="1" applyAlignment="1">
      <alignment horizontal="center" vertical="center" wrapText="1"/>
    </xf>
    <xf numFmtId="0" fontId="11" fillId="2" borderId="10" xfId="0" applyFont="1" applyFill="1" applyBorder="1" applyAlignment="1">
      <alignment horizontal="center" vertical="center" textRotation="90" wrapText="1"/>
    </xf>
    <xf numFmtId="0" fontId="25" fillId="2" borderId="26" xfId="1" applyFont="1" applyFill="1" applyBorder="1" applyAlignment="1">
      <alignment horizontal="center" vertical="center" wrapText="1"/>
    </xf>
    <xf numFmtId="0" fontId="16" fillId="2" borderId="30" xfId="0" applyFont="1" applyFill="1" applyBorder="1" applyAlignment="1">
      <alignment horizontal="center" vertical="center" wrapText="1"/>
    </xf>
    <xf numFmtId="0" fontId="16" fillId="2" borderId="32" xfId="0" applyFont="1" applyFill="1" applyBorder="1" applyAlignment="1">
      <alignment horizontal="center" vertical="center" wrapText="1"/>
    </xf>
    <xf numFmtId="0" fontId="28" fillId="2" borderId="10" xfId="0" applyFont="1" applyFill="1" applyBorder="1" applyAlignment="1">
      <alignment horizontal="center" vertical="center" textRotation="90" wrapText="1"/>
    </xf>
    <xf numFmtId="0" fontId="18" fillId="2" borderId="10" xfId="0" applyFont="1" applyFill="1" applyBorder="1" applyAlignment="1">
      <alignment horizontal="center" vertical="center" wrapText="1"/>
    </xf>
    <xf numFmtId="0" fontId="11" fillId="0" borderId="10" xfId="0" applyFont="1" applyBorder="1" applyAlignment="1">
      <alignment horizontal="center" vertical="center" textRotation="90" wrapText="1"/>
    </xf>
    <xf numFmtId="0" fontId="9" fillId="0" borderId="15"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7"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8" fillId="2" borderId="15" xfId="0" applyFont="1" applyFill="1" applyBorder="1" applyAlignment="1">
      <alignment horizontal="justify" vertical="top" wrapText="1"/>
    </xf>
    <xf numFmtId="0" fontId="18" fillId="2" borderId="17" xfId="0" applyFont="1" applyFill="1" applyBorder="1" applyAlignment="1">
      <alignment horizontal="justify" vertical="top" wrapText="1"/>
    </xf>
    <xf numFmtId="0" fontId="18" fillId="2" borderId="16" xfId="0" applyFont="1" applyFill="1" applyBorder="1" applyAlignment="1">
      <alignment horizontal="justify" vertical="top" wrapText="1"/>
    </xf>
    <xf numFmtId="0" fontId="18" fillId="2" borderId="15" xfId="0" applyFont="1" applyFill="1" applyBorder="1" applyAlignment="1">
      <alignment horizontal="left" vertical="center" wrapText="1"/>
    </xf>
    <xf numFmtId="0" fontId="18" fillId="2" borderId="16" xfId="0" applyFont="1" applyFill="1" applyBorder="1" applyAlignment="1">
      <alignment horizontal="left" vertical="center" wrapText="1"/>
    </xf>
    <xf numFmtId="0" fontId="9" fillId="2" borderId="13" xfId="0" applyFont="1" applyFill="1" applyBorder="1" applyAlignment="1">
      <alignment horizontal="left" vertical="center" wrapText="1"/>
    </xf>
    <xf numFmtId="0" fontId="9" fillId="2" borderId="27" xfId="0" applyFont="1" applyFill="1" applyBorder="1" applyAlignment="1">
      <alignment horizontal="left" vertical="center" wrapText="1"/>
    </xf>
    <xf numFmtId="0" fontId="18" fillId="2" borderId="17" xfId="0" applyFont="1" applyFill="1" applyBorder="1" applyAlignment="1">
      <alignment horizontal="center" vertical="center" wrapText="1"/>
    </xf>
    <xf numFmtId="165" fontId="23" fillId="2" borderId="26" xfId="0" applyNumberFormat="1" applyFont="1" applyFill="1" applyBorder="1" applyAlignment="1">
      <alignment horizontal="center" vertical="center"/>
    </xf>
    <xf numFmtId="165" fontId="16" fillId="2" borderId="30" xfId="4" applyNumberFormat="1" applyFont="1" applyFill="1" applyBorder="1" applyAlignment="1">
      <alignment horizontal="center" vertical="center" wrapText="1"/>
    </xf>
    <xf numFmtId="43" fontId="16" fillId="2" borderId="32" xfId="4" applyFont="1" applyFill="1" applyBorder="1" applyAlignment="1">
      <alignment horizontal="center" vertical="center" wrapText="1"/>
    </xf>
    <xf numFmtId="165" fontId="16" fillId="2" borderId="30" xfId="0" applyNumberFormat="1" applyFont="1" applyFill="1" applyBorder="1" applyAlignment="1">
      <alignment horizontal="center" vertical="center" wrapText="1"/>
    </xf>
    <xf numFmtId="165" fontId="16" fillId="2" borderId="32" xfId="0" applyNumberFormat="1" applyFont="1" applyFill="1" applyBorder="1" applyAlignment="1">
      <alignment horizontal="center" vertical="center" wrapText="1"/>
    </xf>
    <xf numFmtId="0" fontId="16" fillId="2" borderId="34" xfId="0" applyFont="1" applyFill="1" applyBorder="1" applyAlignment="1">
      <alignment vertical="top" wrapText="1"/>
    </xf>
    <xf numFmtId="0" fontId="16" fillId="2" borderId="35" xfId="0" applyFont="1" applyFill="1" applyBorder="1" applyAlignment="1">
      <alignment vertical="top" wrapText="1"/>
    </xf>
    <xf numFmtId="0" fontId="16" fillId="2" borderId="34" xfId="0" applyFont="1" applyFill="1" applyBorder="1" applyAlignment="1">
      <alignment horizontal="left" vertical="top" wrapText="1"/>
    </xf>
    <xf numFmtId="0" fontId="16" fillId="2" borderId="35" xfId="0" applyFont="1" applyFill="1" applyBorder="1" applyAlignment="1">
      <alignment horizontal="left" vertical="top" wrapText="1"/>
    </xf>
    <xf numFmtId="0" fontId="18" fillId="2" borderId="13" xfId="0" applyFont="1" applyFill="1" applyBorder="1" applyAlignment="1">
      <alignment horizontal="justify" vertical="top" wrapText="1"/>
    </xf>
    <xf numFmtId="0" fontId="18" fillId="2" borderId="28" xfId="0" applyFont="1" applyFill="1" applyBorder="1" applyAlignment="1">
      <alignment horizontal="justify" vertical="top" wrapText="1"/>
    </xf>
    <xf numFmtId="0" fontId="18" fillId="2" borderId="27" xfId="0" applyFont="1" applyFill="1" applyBorder="1" applyAlignment="1">
      <alignment horizontal="justify" vertical="top" wrapText="1"/>
    </xf>
    <xf numFmtId="43" fontId="16" fillId="2" borderId="30" xfId="4" applyFont="1" applyFill="1" applyBorder="1" applyAlignment="1">
      <alignment horizontal="center" vertical="center" wrapText="1"/>
    </xf>
    <xf numFmtId="164" fontId="16" fillId="2" borderId="26" xfId="0" applyNumberFormat="1" applyFont="1" applyFill="1" applyBorder="1" applyAlignment="1">
      <alignment horizontal="center" vertical="center" wrapText="1"/>
    </xf>
    <xf numFmtId="0" fontId="11" fillId="2" borderId="15" xfId="0" applyFont="1" applyFill="1" applyBorder="1" applyAlignment="1">
      <alignment horizontal="center" vertical="center" textRotation="90" wrapText="1"/>
    </xf>
    <xf numFmtId="0" fontId="11" fillId="2" borderId="17" xfId="0" applyFont="1" applyFill="1" applyBorder="1" applyAlignment="1">
      <alignment horizontal="center" vertical="center" textRotation="90" wrapText="1"/>
    </xf>
    <xf numFmtId="0" fontId="11" fillId="2" borderId="16" xfId="0" applyFont="1" applyFill="1" applyBorder="1" applyAlignment="1">
      <alignment horizontal="center" vertical="center" textRotation="90" wrapText="1"/>
    </xf>
    <xf numFmtId="165" fontId="23" fillId="2" borderId="26" xfId="0" applyNumberFormat="1" applyFont="1" applyFill="1" applyBorder="1" applyAlignment="1">
      <alignment horizontal="center" vertical="center" wrapText="1"/>
    </xf>
    <xf numFmtId="0" fontId="16" fillId="2" borderId="33" xfId="0" applyFont="1" applyFill="1" applyBorder="1" applyAlignment="1">
      <alignment horizontal="center" vertical="center" wrapText="1"/>
    </xf>
    <xf numFmtId="165" fontId="16" fillId="0" borderId="26" xfId="0" applyNumberFormat="1" applyFont="1" applyFill="1" applyBorder="1" applyAlignment="1">
      <alignment horizontal="center" vertical="center" wrapText="1"/>
    </xf>
    <xf numFmtId="165" fontId="23" fillId="2" borderId="30" xfId="0" applyNumberFormat="1" applyFont="1" applyFill="1" applyBorder="1" applyAlignment="1">
      <alignment horizontal="center" vertical="center" wrapText="1"/>
    </xf>
    <xf numFmtId="165" fontId="23" fillId="2" borderId="31" xfId="0" applyNumberFormat="1" applyFont="1" applyFill="1" applyBorder="1" applyAlignment="1">
      <alignment horizontal="center" vertical="center" wrapText="1"/>
    </xf>
    <xf numFmtId="165" fontId="23" fillId="2" borderId="32" xfId="0" applyNumberFormat="1" applyFont="1" applyFill="1" applyBorder="1" applyAlignment="1">
      <alignment horizontal="center" vertical="center" wrapText="1"/>
    </xf>
    <xf numFmtId="0" fontId="16" fillId="2" borderId="31" xfId="0" applyFont="1" applyFill="1" applyBorder="1" applyAlignment="1">
      <alignment horizontal="center" vertical="center" wrapText="1"/>
    </xf>
    <xf numFmtId="43" fontId="23" fillId="2" borderId="26" xfId="4" applyFont="1" applyFill="1" applyBorder="1" applyAlignment="1">
      <alignment horizontal="center" vertical="center" wrapText="1"/>
    </xf>
    <xf numFmtId="164" fontId="29" fillId="2" borderId="26" xfId="2" applyFont="1" applyFill="1" applyBorder="1" applyAlignment="1">
      <alignment horizontal="center" vertical="center" wrapText="1"/>
    </xf>
  </cellXfs>
  <cellStyles count="5">
    <cellStyle name="Hipervínculo" xfId="1" builtinId="8"/>
    <cellStyle name="Millares" xfId="4" builtinId="3"/>
    <cellStyle name="Moneda" xfId="2" builtinId="4"/>
    <cellStyle name="Normal" xfId="0" builtinId="0"/>
    <cellStyle name="Porcentaje" xfId="3" builtinId="5"/>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68"/>
  <sheetViews>
    <sheetView tabSelected="1" topLeftCell="E34" zoomScaleNormal="100" workbookViewId="0">
      <selection activeCell="M34" sqref="M34"/>
    </sheetView>
  </sheetViews>
  <sheetFormatPr baseColWidth="10" defaultRowHeight="15" x14ac:dyDescent="0.25"/>
  <cols>
    <col min="1" max="1" width="4.5703125" customWidth="1"/>
    <col min="2" max="2" width="2" customWidth="1"/>
    <col min="3" max="3" width="9.140625" customWidth="1"/>
    <col min="4" max="4" width="4.85546875" style="29" customWidth="1"/>
    <col min="5" max="5" width="5.42578125" style="29" customWidth="1"/>
    <col min="6" max="6" width="9.85546875" customWidth="1"/>
    <col min="7" max="7" width="6.28515625" style="25" customWidth="1"/>
    <col min="8" max="8" width="11.7109375" customWidth="1"/>
    <col min="9" max="9" width="13.85546875" style="29" customWidth="1"/>
    <col min="10" max="10" width="13.28515625" style="29" customWidth="1"/>
    <col min="11" max="11" width="13" customWidth="1"/>
    <col min="12" max="12" width="34.42578125" style="19" customWidth="1"/>
    <col min="13" max="13" width="54.140625" style="35" customWidth="1"/>
    <col min="14" max="14" width="4" bestFit="1" customWidth="1"/>
    <col min="15" max="15" width="5.5703125" customWidth="1"/>
    <col min="16" max="16" width="5.5703125" bestFit="1" customWidth="1"/>
    <col min="17" max="17" width="5.7109375" style="154" customWidth="1"/>
    <col min="18" max="18" width="4.85546875" bestFit="1" customWidth="1"/>
    <col min="19" max="19" width="5.85546875" customWidth="1"/>
    <col min="20" max="20" width="5.42578125" customWidth="1"/>
    <col min="21" max="21" width="5" bestFit="1" customWidth="1"/>
    <col min="22" max="22" width="5.85546875" style="52" bestFit="1" customWidth="1"/>
    <col min="23" max="23" width="5" bestFit="1" customWidth="1"/>
    <col min="24" max="24" width="5.85546875" style="82" customWidth="1"/>
    <col min="25" max="25" width="10.5703125" customWidth="1"/>
    <col min="26" max="26" width="10.7109375" customWidth="1"/>
    <col min="27" max="27" width="11.140625" customWidth="1"/>
    <col min="28" max="28" width="12.140625" customWidth="1"/>
    <col min="29" max="29" width="11.140625" customWidth="1"/>
    <col min="30" max="30" width="11.7109375" customWidth="1"/>
    <col min="31" max="32" width="12.140625" customWidth="1"/>
    <col min="33" max="33" width="12.140625" style="36" customWidth="1"/>
    <col min="34" max="34" width="12.28515625" customWidth="1"/>
    <col min="35" max="35" width="6.7109375" customWidth="1"/>
    <col min="36" max="36" width="8.42578125" style="40" customWidth="1"/>
  </cols>
  <sheetData>
    <row r="1" spans="1:38" ht="15.75" thickBot="1" x14ac:dyDescent="0.3">
      <c r="C1" s="186"/>
      <c r="D1" s="187"/>
      <c r="E1" s="187"/>
      <c r="F1" s="187"/>
      <c r="G1" s="187"/>
      <c r="H1" s="187"/>
      <c r="I1" s="188"/>
      <c r="J1" s="192" t="s">
        <v>0</v>
      </c>
      <c r="K1" s="193"/>
      <c r="L1" s="193"/>
      <c r="M1" s="193"/>
      <c r="N1" s="193"/>
      <c r="O1" s="193"/>
      <c r="P1" s="193"/>
      <c r="Q1" s="193"/>
      <c r="R1" s="193"/>
      <c r="S1" s="193"/>
      <c r="T1" s="193"/>
      <c r="U1" s="193"/>
      <c r="V1" s="193"/>
      <c r="W1" s="193"/>
      <c r="X1" s="193"/>
      <c r="Y1" s="193"/>
      <c r="Z1" s="193"/>
      <c r="AA1" s="193"/>
      <c r="AB1" s="41"/>
      <c r="AC1" s="3"/>
      <c r="AD1" s="3"/>
      <c r="AE1" s="3"/>
      <c r="AF1" s="3"/>
      <c r="AG1" s="2"/>
      <c r="AH1" s="3"/>
      <c r="AI1" s="3"/>
      <c r="AJ1" s="4"/>
    </row>
    <row r="2" spans="1:38" ht="15.75" thickBot="1" x14ac:dyDescent="0.3">
      <c r="C2" s="189"/>
      <c r="D2" s="190"/>
      <c r="E2" s="190"/>
      <c r="F2" s="190"/>
      <c r="G2" s="190"/>
      <c r="H2" s="190"/>
      <c r="I2" s="191"/>
      <c r="J2" s="194" t="s">
        <v>1</v>
      </c>
      <c r="K2" s="195"/>
      <c r="L2" s="195"/>
      <c r="M2" s="195"/>
      <c r="N2" s="195"/>
      <c r="O2" s="195"/>
      <c r="P2" s="195"/>
      <c r="Q2" s="195"/>
      <c r="R2" s="195"/>
      <c r="S2" s="195"/>
      <c r="T2" s="195"/>
      <c r="U2" s="195"/>
      <c r="V2" s="195"/>
      <c r="W2" s="195"/>
      <c r="X2" s="195"/>
      <c r="Y2" s="195"/>
      <c r="Z2" s="195"/>
      <c r="AA2" s="195"/>
      <c r="AB2" s="5"/>
      <c r="AC2" s="3"/>
      <c r="AD2" s="3"/>
      <c r="AE2" s="3"/>
      <c r="AF2" s="3"/>
      <c r="AG2" s="2"/>
      <c r="AH2" s="3"/>
      <c r="AI2" s="3"/>
      <c r="AJ2" s="4"/>
    </row>
    <row r="3" spans="1:38" ht="15.75" thickBot="1" x14ac:dyDescent="0.3">
      <c r="C3" s="189"/>
      <c r="D3" s="190"/>
      <c r="E3" s="190"/>
      <c r="F3" s="190"/>
      <c r="G3" s="190"/>
      <c r="H3" s="190"/>
      <c r="I3" s="191"/>
      <c r="J3" s="196" t="s">
        <v>7</v>
      </c>
      <c r="K3" s="197"/>
      <c r="L3" s="197"/>
      <c r="M3" s="197"/>
      <c r="N3" s="197"/>
      <c r="O3" s="197"/>
      <c r="P3" s="197"/>
      <c r="Q3" s="197"/>
      <c r="R3" s="197"/>
      <c r="S3" s="197"/>
      <c r="T3" s="197"/>
      <c r="U3" s="197"/>
      <c r="V3" s="197"/>
      <c r="W3" s="197"/>
      <c r="X3" s="197"/>
      <c r="Y3" s="197"/>
      <c r="Z3" s="197"/>
      <c r="AA3" s="197"/>
      <c r="AB3" s="5"/>
      <c r="AC3" s="3"/>
      <c r="AD3" s="3"/>
      <c r="AE3" s="3"/>
      <c r="AF3" s="3"/>
      <c r="AG3" s="2"/>
      <c r="AH3" s="3"/>
      <c r="AI3" s="3"/>
      <c r="AJ3" s="4"/>
    </row>
    <row r="4" spans="1:38" ht="15.75" thickBot="1" x14ac:dyDescent="0.3">
      <c r="C4" s="189"/>
      <c r="D4" s="190"/>
      <c r="E4" s="190"/>
      <c r="F4" s="190"/>
      <c r="G4" s="190"/>
      <c r="H4" s="190"/>
      <c r="I4" s="191"/>
      <c r="J4" s="198" t="s">
        <v>2</v>
      </c>
      <c r="K4" s="199"/>
      <c r="L4" s="199"/>
      <c r="M4" s="200"/>
      <c r="N4" s="199"/>
      <c r="O4" s="199"/>
      <c r="P4" s="199"/>
      <c r="Q4" s="199"/>
      <c r="R4" s="199"/>
      <c r="S4" s="199"/>
      <c r="T4" s="199"/>
      <c r="U4" s="199"/>
      <c r="V4" s="199"/>
      <c r="W4" s="199"/>
      <c r="X4" s="199"/>
      <c r="Y4" s="200"/>
      <c r="Z4" s="83"/>
      <c r="AA4" s="84" t="s">
        <v>8</v>
      </c>
      <c r="AB4" s="6"/>
      <c r="AC4" s="3"/>
      <c r="AD4" s="3"/>
      <c r="AE4" s="3"/>
      <c r="AF4" s="3"/>
      <c r="AG4" s="2"/>
      <c r="AH4" s="3"/>
      <c r="AI4" s="3"/>
      <c r="AJ4" s="4"/>
    </row>
    <row r="5" spans="1:38" x14ac:dyDescent="0.25">
      <c r="C5" s="201" t="s">
        <v>203</v>
      </c>
      <c r="D5" s="202"/>
      <c r="E5" s="202"/>
      <c r="F5" s="202"/>
      <c r="G5" s="202"/>
      <c r="H5" s="202"/>
      <c r="I5" s="202"/>
      <c r="J5" s="202"/>
      <c r="K5" s="202"/>
      <c r="L5" s="202"/>
      <c r="M5" s="202"/>
      <c r="N5" s="202" t="s">
        <v>273</v>
      </c>
      <c r="O5" s="202"/>
      <c r="P5" s="202"/>
      <c r="Q5" s="202"/>
      <c r="R5" s="202"/>
      <c r="S5" s="202"/>
      <c r="T5" s="202"/>
      <c r="U5" s="202"/>
      <c r="V5" s="202"/>
      <c r="W5" s="202"/>
      <c r="X5" s="202"/>
      <c r="Y5" s="202"/>
      <c r="Z5" s="202"/>
      <c r="AA5" s="202"/>
      <c r="AB5" s="202"/>
      <c r="AC5" s="202"/>
      <c r="AD5" s="202"/>
      <c r="AE5" s="202"/>
      <c r="AF5" s="202"/>
      <c r="AG5" s="202"/>
      <c r="AH5" s="202"/>
      <c r="AI5" s="202"/>
      <c r="AJ5" s="203"/>
    </row>
    <row r="6" spans="1:38" ht="31.5" customHeight="1" x14ac:dyDescent="0.25">
      <c r="C6" s="204" t="s">
        <v>184</v>
      </c>
      <c r="D6" s="204" t="s">
        <v>3</v>
      </c>
      <c r="E6" s="204"/>
      <c r="F6" s="204" t="s">
        <v>15</v>
      </c>
      <c r="G6" s="204" t="s">
        <v>21</v>
      </c>
      <c r="H6" s="204" t="s">
        <v>22</v>
      </c>
      <c r="I6" s="204" t="s">
        <v>23</v>
      </c>
      <c r="J6" s="205" t="s">
        <v>4</v>
      </c>
      <c r="K6" s="204" t="s">
        <v>5</v>
      </c>
      <c r="L6" s="204" t="s">
        <v>20</v>
      </c>
      <c r="M6" s="204" t="s">
        <v>19</v>
      </c>
      <c r="N6" s="210" t="s">
        <v>25</v>
      </c>
      <c r="O6" s="211"/>
      <c r="P6" s="211"/>
      <c r="Q6" s="211"/>
      <c r="R6" s="211"/>
      <c r="S6" s="211"/>
      <c r="T6" s="211"/>
      <c r="U6" s="211"/>
      <c r="V6" s="211"/>
      <c r="W6" s="212"/>
      <c r="X6" s="213" t="s">
        <v>24</v>
      </c>
      <c r="Y6" s="215" t="s">
        <v>26</v>
      </c>
      <c r="Z6" s="216"/>
      <c r="AA6" s="216"/>
      <c r="AB6" s="216"/>
      <c r="AC6" s="216"/>
      <c r="AD6" s="216"/>
      <c r="AE6" s="216"/>
      <c r="AF6" s="216"/>
      <c r="AG6" s="216"/>
      <c r="AH6" s="217"/>
      <c r="AI6" s="166" t="s">
        <v>6</v>
      </c>
      <c r="AJ6" s="206" t="s">
        <v>18</v>
      </c>
    </row>
    <row r="7" spans="1:38" ht="57" customHeight="1" x14ac:dyDescent="0.25">
      <c r="C7" s="204"/>
      <c r="D7" s="204" t="s">
        <v>9</v>
      </c>
      <c r="E7" s="204" t="s">
        <v>10</v>
      </c>
      <c r="F7" s="204"/>
      <c r="G7" s="204"/>
      <c r="H7" s="204"/>
      <c r="I7" s="204"/>
      <c r="J7" s="205"/>
      <c r="K7" s="204"/>
      <c r="L7" s="204"/>
      <c r="M7" s="204"/>
      <c r="N7" s="179" t="s">
        <v>11</v>
      </c>
      <c r="O7" s="180"/>
      <c r="P7" s="179" t="s">
        <v>12</v>
      </c>
      <c r="Q7" s="180"/>
      <c r="R7" s="179" t="s">
        <v>13</v>
      </c>
      <c r="S7" s="180"/>
      <c r="T7" s="181" t="s">
        <v>14</v>
      </c>
      <c r="U7" s="181"/>
      <c r="V7" s="181" t="s">
        <v>199</v>
      </c>
      <c r="W7" s="181"/>
      <c r="X7" s="214"/>
      <c r="Y7" s="208" t="s">
        <v>11</v>
      </c>
      <c r="Z7" s="209"/>
      <c r="AA7" s="208" t="s">
        <v>12</v>
      </c>
      <c r="AB7" s="209"/>
      <c r="AC7" s="168" t="s">
        <v>13</v>
      </c>
      <c r="AD7" s="168"/>
      <c r="AE7" s="168" t="s">
        <v>14</v>
      </c>
      <c r="AF7" s="168"/>
      <c r="AG7" s="168" t="s">
        <v>27</v>
      </c>
      <c r="AH7" s="168"/>
      <c r="AI7" s="167"/>
      <c r="AJ7" s="207"/>
    </row>
    <row r="8" spans="1:38" x14ac:dyDescent="0.25">
      <c r="C8" s="204"/>
      <c r="D8" s="204"/>
      <c r="E8" s="204"/>
      <c r="F8" s="204"/>
      <c r="G8" s="204"/>
      <c r="H8" s="204"/>
      <c r="I8" s="204"/>
      <c r="J8" s="205"/>
      <c r="K8" s="204"/>
      <c r="L8" s="204"/>
      <c r="M8" s="204"/>
      <c r="N8" s="119" t="s">
        <v>16</v>
      </c>
      <c r="O8" s="119" t="s">
        <v>17</v>
      </c>
      <c r="P8" s="119" t="s">
        <v>16</v>
      </c>
      <c r="Q8" s="152" t="s">
        <v>17</v>
      </c>
      <c r="R8" s="119" t="s">
        <v>16</v>
      </c>
      <c r="S8" s="119" t="s">
        <v>17</v>
      </c>
      <c r="T8" s="119" t="s">
        <v>16</v>
      </c>
      <c r="U8" s="119" t="s">
        <v>17</v>
      </c>
      <c r="V8" s="120" t="s">
        <v>16</v>
      </c>
      <c r="W8" s="119" t="s">
        <v>17</v>
      </c>
      <c r="X8" s="214"/>
      <c r="Y8" s="121" t="s">
        <v>16</v>
      </c>
      <c r="Z8" s="121" t="s">
        <v>17</v>
      </c>
      <c r="AA8" s="121" t="s">
        <v>16</v>
      </c>
      <c r="AB8" s="121" t="s">
        <v>17</v>
      </c>
      <c r="AC8" s="121" t="s">
        <v>16</v>
      </c>
      <c r="AD8" s="121" t="s">
        <v>17</v>
      </c>
      <c r="AE8" s="121" t="s">
        <v>16</v>
      </c>
      <c r="AF8" s="121" t="s">
        <v>17</v>
      </c>
      <c r="AG8" s="122" t="s">
        <v>16</v>
      </c>
      <c r="AH8" s="121" t="s">
        <v>17</v>
      </c>
      <c r="AI8" s="167"/>
      <c r="AJ8" s="207"/>
    </row>
    <row r="9" spans="1:38" s="45" customFormat="1" ht="211.5" customHeight="1" x14ac:dyDescent="0.25">
      <c r="A9" s="53"/>
      <c r="B9" s="53"/>
      <c r="C9" s="218" t="s">
        <v>28</v>
      </c>
      <c r="D9" s="174" t="s">
        <v>29</v>
      </c>
      <c r="E9" s="174" t="s">
        <v>29</v>
      </c>
      <c r="F9" s="174" t="s">
        <v>30</v>
      </c>
      <c r="G9" s="174" t="s">
        <v>274</v>
      </c>
      <c r="H9" s="174" t="s">
        <v>31</v>
      </c>
      <c r="I9" s="174" t="s">
        <v>32</v>
      </c>
      <c r="J9" s="174" t="s">
        <v>171</v>
      </c>
      <c r="K9" s="7" t="s">
        <v>172</v>
      </c>
      <c r="L9" s="63" t="s">
        <v>191</v>
      </c>
      <c r="M9" s="49" t="s">
        <v>284</v>
      </c>
      <c r="N9" s="125">
        <v>10</v>
      </c>
      <c r="O9" s="54">
        <f t="shared" ref="O9:O28" si="0">N9/V9</f>
        <v>0.15873015873015872</v>
      </c>
      <c r="P9" s="125">
        <v>16</v>
      </c>
      <c r="Q9" s="126">
        <f>P9/V9</f>
        <v>0.25396825396825395</v>
      </c>
      <c r="R9" s="125">
        <v>21</v>
      </c>
      <c r="S9" s="126">
        <f>R9/V9</f>
        <v>0.33333333333333331</v>
      </c>
      <c r="T9" s="125">
        <v>16</v>
      </c>
      <c r="U9" s="127">
        <f t="shared" ref="U9:U15" si="1">T9/V9</f>
        <v>0.25396825396825395</v>
      </c>
      <c r="V9" s="128">
        <f>+N9+P9+R9+T9</f>
        <v>63</v>
      </c>
      <c r="W9" s="129">
        <f>O9+Q9+S9+U9</f>
        <v>1</v>
      </c>
      <c r="X9" s="182" t="s">
        <v>149</v>
      </c>
      <c r="Y9" s="87">
        <v>7539840</v>
      </c>
      <c r="Z9" s="87">
        <v>7539840</v>
      </c>
      <c r="AA9" s="88">
        <v>11309760</v>
      </c>
      <c r="AB9" s="88">
        <v>11309760</v>
      </c>
      <c r="AC9" s="88">
        <v>11309760</v>
      </c>
      <c r="AD9" s="88">
        <v>11309760</v>
      </c>
      <c r="AE9" s="87">
        <v>7539840</v>
      </c>
      <c r="AF9" s="87">
        <v>7539840</v>
      </c>
      <c r="AG9" s="87">
        <f>Y9+AA9+AC9+AE9</f>
        <v>37699200</v>
      </c>
      <c r="AH9" s="89">
        <f>Z9+AB9+AD9+AF9</f>
        <v>37699200</v>
      </c>
      <c r="AI9" s="184" t="s">
        <v>232</v>
      </c>
      <c r="AJ9" s="185" t="s">
        <v>127</v>
      </c>
      <c r="AK9" s="53"/>
      <c r="AL9" s="53"/>
    </row>
    <row r="10" spans="1:38" s="45" customFormat="1" ht="56.25" customHeight="1" x14ac:dyDescent="0.25">
      <c r="A10" s="53"/>
      <c r="B10" s="53"/>
      <c r="C10" s="218"/>
      <c r="D10" s="164"/>
      <c r="E10" s="164"/>
      <c r="F10" s="164"/>
      <c r="G10" s="164"/>
      <c r="H10" s="164"/>
      <c r="I10" s="164"/>
      <c r="J10" s="164"/>
      <c r="K10" s="8" t="s">
        <v>196</v>
      </c>
      <c r="L10" s="72" t="s">
        <v>198</v>
      </c>
      <c r="M10" s="49" t="s">
        <v>264</v>
      </c>
      <c r="N10" s="85">
        <v>2</v>
      </c>
      <c r="O10" s="126">
        <f t="shared" si="0"/>
        <v>0.33333333333333331</v>
      </c>
      <c r="P10" s="85">
        <v>2</v>
      </c>
      <c r="Q10" s="126">
        <f>P10/V10</f>
        <v>0.33333333333333331</v>
      </c>
      <c r="R10" s="85">
        <v>1</v>
      </c>
      <c r="S10" s="126">
        <f>R10/V10</f>
        <v>0.16666666666666666</v>
      </c>
      <c r="T10" s="85">
        <v>1</v>
      </c>
      <c r="U10" s="86">
        <f t="shared" si="1"/>
        <v>0.16666666666666666</v>
      </c>
      <c r="V10" s="130">
        <f>+N10+P10+R10+T10</f>
        <v>6</v>
      </c>
      <c r="W10" s="131">
        <f>O10+Q10+S10+U10</f>
        <v>0.99999999999999989</v>
      </c>
      <c r="X10" s="182"/>
      <c r="Y10" s="90">
        <v>3769920</v>
      </c>
      <c r="Z10" s="90">
        <v>3769920</v>
      </c>
      <c r="AA10" s="91">
        <v>5654880</v>
      </c>
      <c r="AB10" s="91">
        <v>5654880</v>
      </c>
      <c r="AC10" s="91">
        <v>5654880</v>
      </c>
      <c r="AD10" s="91">
        <v>5654880</v>
      </c>
      <c r="AE10" s="90">
        <v>3769920</v>
      </c>
      <c r="AF10" s="90">
        <v>3769920</v>
      </c>
      <c r="AG10" s="87">
        <f>Y10+AA10+AC10+AE10</f>
        <v>18849600</v>
      </c>
      <c r="AH10" s="89">
        <f>Z10+AB10+AD10+AF10</f>
        <v>18849600</v>
      </c>
      <c r="AI10" s="184"/>
      <c r="AJ10" s="185"/>
      <c r="AK10" s="53"/>
      <c r="AL10" s="53"/>
    </row>
    <row r="11" spans="1:38" s="45" customFormat="1" ht="106.5" customHeight="1" x14ac:dyDescent="0.25">
      <c r="A11" s="53"/>
      <c r="B11" s="53"/>
      <c r="C11" s="218"/>
      <c r="D11" s="165"/>
      <c r="E11" s="165"/>
      <c r="F11" s="165"/>
      <c r="G11" s="165"/>
      <c r="H11" s="165"/>
      <c r="I11" s="165"/>
      <c r="J11" s="165"/>
      <c r="K11" s="8" t="s">
        <v>197</v>
      </c>
      <c r="L11" s="72" t="s">
        <v>289</v>
      </c>
      <c r="M11" s="49" t="s">
        <v>246</v>
      </c>
      <c r="N11" s="85">
        <v>8</v>
      </c>
      <c r="O11" s="126">
        <f t="shared" si="0"/>
        <v>0.4</v>
      </c>
      <c r="P11" s="85">
        <v>4</v>
      </c>
      <c r="Q11" s="126">
        <f>P11/V11</f>
        <v>0.2</v>
      </c>
      <c r="R11" s="85">
        <v>6</v>
      </c>
      <c r="S11" s="126">
        <f>R11/V11</f>
        <v>0.3</v>
      </c>
      <c r="T11" s="85">
        <v>4</v>
      </c>
      <c r="U11" s="86">
        <f t="shared" si="1"/>
        <v>0.2</v>
      </c>
      <c r="V11" s="130">
        <v>20</v>
      </c>
      <c r="W11" s="131">
        <f>O11+Q11+S11+U11-10%</f>
        <v>1</v>
      </c>
      <c r="X11" s="76" t="s">
        <v>135</v>
      </c>
      <c r="Y11" s="90">
        <v>0</v>
      </c>
      <c r="Z11" s="90">
        <v>0</v>
      </c>
      <c r="AA11" s="91">
        <v>0</v>
      </c>
      <c r="AB11" s="90">
        <v>0</v>
      </c>
      <c r="AC11" s="91">
        <v>0</v>
      </c>
      <c r="AD11" s="90"/>
      <c r="AE11" s="90">
        <v>0</v>
      </c>
      <c r="AF11" s="90"/>
      <c r="AG11" s="87">
        <f>Y11+AA11+AC11+AE11</f>
        <v>0</v>
      </c>
      <c r="AH11" s="92"/>
      <c r="AI11" s="77"/>
      <c r="AJ11" s="185"/>
      <c r="AK11" s="53"/>
      <c r="AL11" s="53"/>
    </row>
    <row r="12" spans="1:38" s="46" customFormat="1" ht="210" customHeight="1" x14ac:dyDescent="0.25">
      <c r="A12" s="53"/>
      <c r="B12" s="53"/>
      <c r="C12" s="123" t="s">
        <v>28</v>
      </c>
      <c r="D12" s="65" t="s">
        <v>29</v>
      </c>
      <c r="E12" s="65" t="s">
        <v>29</v>
      </c>
      <c r="F12" s="65" t="s">
        <v>30</v>
      </c>
      <c r="G12" s="65" t="s">
        <v>274</v>
      </c>
      <c r="H12" s="65" t="s">
        <v>31</v>
      </c>
      <c r="I12" s="65" t="s">
        <v>185</v>
      </c>
      <c r="J12" s="65" t="s">
        <v>33</v>
      </c>
      <c r="K12" s="65" t="s">
        <v>34</v>
      </c>
      <c r="L12" s="63" t="s">
        <v>186</v>
      </c>
      <c r="M12" s="49" t="s">
        <v>261</v>
      </c>
      <c r="N12" s="125">
        <v>12</v>
      </c>
      <c r="O12" s="54">
        <f t="shared" si="0"/>
        <v>0.17391304347826086</v>
      </c>
      <c r="P12" s="125">
        <v>16</v>
      </c>
      <c r="Q12" s="126">
        <f>P12/V12</f>
        <v>0.2318840579710145</v>
      </c>
      <c r="R12" s="125">
        <v>21</v>
      </c>
      <c r="S12" s="126">
        <f>R12/V12</f>
        <v>0.30434782608695654</v>
      </c>
      <c r="T12" s="125">
        <v>16</v>
      </c>
      <c r="U12" s="127">
        <f t="shared" si="1"/>
        <v>0.2318840579710145</v>
      </c>
      <c r="V12" s="128">
        <v>69</v>
      </c>
      <c r="W12" s="129">
        <f>O12+Q12+S12+U12</f>
        <v>0.94202898550724645</v>
      </c>
      <c r="X12" s="76" t="s">
        <v>149</v>
      </c>
      <c r="Y12" s="87">
        <v>11309760</v>
      </c>
      <c r="Z12" s="87">
        <v>11309760</v>
      </c>
      <c r="AA12" s="88">
        <v>16964640</v>
      </c>
      <c r="AB12" s="88">
        <v>16964640</v>
      </c>
      <c r="AC12" s="88">
        <v>16964640</v>
      </c>
      <c r="AD12" s="88">
        <v>16964640</v>
      </c>
      <c r="AE12" s="87">
        <v>11309760</v>
      </c>
      <c r="AF12" s="87">
        <v>11309760</v>
      </c>
      <c r="AG12" s="87">
        <f>Y12+AA12+AC12+AE12</f>
        <v>56548800</v>
      </c>
      <c r="AH12" s="89">
        <f>Z12+AB12+AD12+AF12</f>
        <v>56548800</v>
      </c>
      <c r="AI12" s="93" t="s">
        <v>155</v>
      </c>
      <c r="AJ12" s="185"/>
      <c r="AK12" s="53"/>
      <c r="AL12" s="53"/>
    </row>
    <row r="13" spans="1:38" ht="303" customHeight="1" x14ac:dyDescent="0.25">
      <c r="C13" s="218" t="s">
        <v>28</v>
      </c>
      <c r="D13" s="174" t="s">
        <v>29</v>
      </c>
      <c r="E13" s="174" t="s">
        <v>29</v>
      </c>
      <c r="F13" s="169" t="s">
        <v>35</v>
      </c>
      <c r="G13" s="169">
        <v>1200</v>
      </c>
      <c r="H13" s="169" t="s">
        <v>36</v>
      </c>
      <c r="I13" s="169" t="s">
        <v>202</v>
      </c>
      <c r="J13" s="8" t="s">
        <v>33</v>
      </c>
      <c r="K13" s="8" t="s">
        <v>173</v>
      </c>
      <c r="L13" s="113" t="s">
        <v>220</v>
      </c>
      <c r="M13" s="49" t="s">
        <v>296</v>
      </c>
      <c r="N13" s="125">
        <v>3</v>
      </c>
      <c r="O13" s="54">
        <f t="shared" si="0"/>
        <v>0.25</v>
      </c>
      <c r="P13" s="125">
        <v>15</v>
      </c>
      <c r="Q13" s="149">
        <f>P13/V13-25%</f>
        <v>1</v>
      </c>
      <c r="R13" s="125">
        <v>5</v>
      </c>
      <c r="S13" s="54">
        <f t="shared" ref="S13" si="2">R13/V13</f>
        <v>0.41666666666666669</v>
      </c>
      <c r="T13" s="125">
        <v>12</v>
      </c>
      <c r="U13" s="126">
        <f t="shared" si="1"/>
        <v>1</v>
      </c>
      <c r="V13" s="128">
        <v>12</v>
      </c>
      <c r="W13" s="129">
        <f>O13+Q13+S13-67%</f>
        <v>0.9966666666666667</v>
      </c>
      <c r="X13" s="76" t="s">
        <v>149</v>
      </c>
      <c r="Y13" s="87">
        <v>3769920</v>
      </c>
      <c r="Z13" s="87">
        <v>3769920</v>
      </c>
      <c r="AA13" s="87">
        <v>3769920</v>
      </c>
      <c r="AB13" s="87">
        <v>3769920</v>
      </c>
      <c r="AC13" s="87">
        <v>3769920</v>
      </c>
      <c r="AD13" s="87">
        <v>3769920</v>
      </c>
      <c r="AE13" s="87">
        <v>3769920</v>
      </c>
      <c r="AF13" s="91">
        <v>0</v>
      </c>
      <c r="AG13" s="87">
        <v>37699200</v>
      </c>
      <c r="AH13" s="94">
        <f>Z13+AB13+AD13</f>
        <v>11309760</v>
      </c>
      <c r="AI13" s="95"/>
      <c r="AJ13" s="93" t="s">
        <v>128</v>
      </c>
      <c r="AK13" s="53"/>
      <c r="AL13" s="53"/>
    </row>
    <row r="14" spans="1:38" ht="120.75" customHeight="1" x14ac:dyDescent="0.25">
      <c r="C14" s="218"/>
      <c r="D14" s="165"/>
      <c r="E14" s="165"/>
      <c r="F14" s="170"/>
      <c r="G14" s="170"/>
      <c r="H14" s="170"/>
      <c r="I14" s="170"/>
      <c r="J14" s="8" t="s">
        <v>33</v>
      </c>
      <c r="K14" s="155" t="s">
        <v>37</v>
      </c>
      <c r="L14" s="72" t="s">
        <v>179</v>
      </c>
      <c r="M14" s="49" t="s">
        <v>244</v>
      </c>
      <c r="N14" s="125">
        <v>2</v>
      </c>
      <c r="O14" s="54">
        <f t="shared" si="0"/>
        <v>0.1</v>
      </c>
      <c r="P14" s="125">
        <v>3</v>
      </c>
      <c r="Q14" s="126">
        <v>0</v>
      </c>
      <c r="R14" s="125">
        <v>0</v>
      </c>
      <c r="S14" s="54">
        <f t="shared" ref="S14:S56" si="3">R14/V14</f>
        <v>0</v>
      </c>
      <c r="T14" s="125">
        <v>1</v>
      </c>
      <c r="U14" s="126">
        <f t="shared" si="1"/>
        <v>0.05</v>
      </c>
      <c r="V14" s="132">
        <v>20</v>
      </c>
      <c r="W14" s="133">
        <f>O14+Q14+S14+U14</f>
        <v>0.15000000000000002</v>
      </c>
      <c r="X14" s="76" t="s">
        <v>137</v>
      </c>
      <c r="Y14" s="92"/>
      <c r="Z14" s="92"/>
      <c r="AA14" s="92"/>
      <c r="AB14" s="92"/>
      <c r="AC14" s="92"/>
      <c r="AD14" s="92"/>
      <c r="AE14" s="92"/>
      <c r="AF14" s="92"/>
      <c r="AG14" s="96">
        <v>0</v>
      </c>
      <c r="AH14" s="92"/>
      <c r="AI14" s="92"/>
      <c r="AJ14" s="77" t="s">
        <v>128</v>
      </c>
      <c r="AK14" s="53"/>
      <c r="AL14" s="53"/>
    </row>
    <row r="15" spans="1:38" s="43" customFormat="1" ht="95.25" customHeight="1" x14ac:dyDescent="0.25">
      <c r="C15" s="123" t="s">
        <v>28</v>
      </c>
      <c r="D15" s="8" t="s">
        <v>29</v>
      </c>
      <c r="E15" s="8" t="s">
        <v>29</v>
      </c>
      <c r="F15" s="8" t="s">
        <v>38</v>
      </c>
      <c r="G15" s="59">
        <v>69</v>
      </c>
      <c r="H15" s="8" t="s">
        <v>39</v>
      </c>
      <c r="I15" s="60" t="s">
        <v>40</v>
      </c>
      <c r="J15" s="8" t="s">
        <v>41</v>
      </c>
      <c r="K15" s="8" t="s">
        <v>42</v>
      </c>
      <c r="L15" s="72" t="s">
        <v>43</v>
      </c>
      <c r="M15" s="49" t="s">
        <v>262</v>
      </c>
      <c r="N15" s="85">
        <v>2</v>
      </c>
      <c r="O15" s="126">
        <f t="shared" si="0"/>
        <v>0.10526315789473684</v>
      </c>
      <c r="P15" s="85">
        <v>8</v>
      </c>
      <c r="Q15" s="126">
        <f t="shared" ref="Q15" si="4">P15/V15</f>
        <v>0.42105263157894735</v>
      </c>
      <c r="R15" s="85">
        <v>6</v>
      </c>
      <c r="S15" s="126">
        <f t="shared" ref="S15" si="5">R15/V15</f>
        <v>0.31578947368421051</v>
      </c>
      <c r="T15" s="85">
        <v>3</v>
      </c>
      <c r="U15" s="126">
        <f t="shared" si="1"/>
        <v>0.15789473684210525</v>
      </c>
      <c r="V15" s="130">
        <v>19</v>
      </c>
      <c r="W15" s="131">
        <f>O15+Q15+S15+U15</f>
        <v>1</v>
      </c>
      <c r="X15" s="76" t="s">
        <v>137</v>
      </c>
      <c r="Y15" s="92"/>
      <c r="Z15" s="92"/>
      <c r="AA15" s="92"/>
      <c r="AB15" s="92"/>
      <c r="AC15" s="92"/>
      <c r="AD15" s="92"/>
      <c r="AE15" s="92"/>
      <c r="AF15" s="92"/>
      <c r="AG15" s="92"/>
      <c r="AH15" s="92"/>
      <c r="AI15" s="92"/>
      <c r="AJ15" s="77" t="s">
        <v>150</v>
      </c>
    </row>
    <row r="16" spans="1:38" s="50" customFormat="1" ht="126.75" customHeight="1" x14ac:dyDescent="0.25">
      <c r="C16" s="224" t="s">
        <v>28</v>
      </c>
      <c r="D16" s="225" t="s">
        <v>29</v>
      </c>
      <c r="E16" s="225" t="s">
        <v>29</v>
      </c>
      <c r="F16" s="75" t="s">
        <v>44</v>
      </c>
      <c r="G16" s="20">
        <v>69</v>
      </c>
      <c r="H16" s="75" t="s">
        <v>45</v>
      </c>
      <c r="I16" s="169" t="s">
        <v>46</v>
      </c>
      <c r="J16" s="8" t="s">
        <v>226</v>
      </c>
      <c r="K16" s="8" t="s">
        <v>47</v>
      </c>
      <c r="L16" s="72" t="s">
        <v>48</v>
      </c>
      <c r="M16" s="49" t="s">
        <v>236</v>
      </c>
      <c r="N16" s="125">
        <v>0</v>
      </c>
      <c r="O16" s="54">
        <f t="shared" si="0"/>
        <v>0</v>
      </c>
      <c r="P16" s="125">
        <v>0</v>
      </c>
      <c r="Q16" s="126">
        <f t="shared" ref="Q16:Q27" si="6">P16/V16</f>
        <v>0</v>
      </c>
      <c r="R16" s="125">
        <v>26</v>
      </c>
      <c r="S16" s="54">
        <f t="shared" si="3"/>
        <v>0.37681159420289856</v>
      </c>
      <c r="T16" s="125">
        <v>27</v>
      </c>
      <c r="U16" s="86">
        <f t="shared" ref="U16:U17" si="7">T16/V16</f>
        <v>0.39130434782608697</v>
      </c>
      <c r="V16" s="128">
        <v>69</v>
      </c>
      <c r="W16" s="129">
        <f>O16+Q16+S16+U16</f>
        <v>0.76811594202898559</v>
      </c>
      <c r="X16" s="220" t="s">
        <v>237</v>
      </c>
      <c r="Y16" s="92"/>
      <c r="Z16" s="92"/>
      <c r="AA16" s="92"/>
      <c r="AB16" s="92"/>
      <c r="AC16" s="92"/>
      <c r="AD16" s="92"/>
      <c r="AE16" s="92"/>
      <c r="AF16" s="92"/>
      <c r="AG16" s="87"/>
      <c r="AH16" s="92"/>
      <c r="AI16" s="92"/>
      <c r="AJ16" s="219" t="s">
        <v>130</v>
      </c>
      <c r="AK16" s="43"/>
      <c r="AL16" s="43"/>
    </row>
    <row r="17" spans="1:38" ht="114" customHeight="1" x14ac:dyDescent="0.25">
      <c r="C17" s="224"/>
      <c r="D17" s="226"/>
      <c r="E17" s="226"/>
      <c r="F17" s="75" t="s">
        <v>49</v>
      </c>
      <c r="G17" s="20">
        <v>1</v>
      </c>
      <c r="H17" s="75" t="s">
        <v>50</v>
      </c>
      <c r="I17" s="228"/>
      <c r="J17" s="8" t="s">
        <v>204</v>
      </c>
      <c r="K17" s="150" t="s">
        <v>285</v>
      </c>
      <c r="L17" s="72" t="s">
        <v>51</v>
      </c>
      <c r="M17" s="49" t="s">
        <v>263</v>
      </c>
      <c r="N17" s="125">
        <v>0</v>
      </c>
      <c r="O17" s="54">
        <f t="shared" si="0"/>
        <v>0</v>
      </c>
      <c r="P17" s="125">
        <v>0</v>
      </c>
      <c r="Q17" s="126">
        <f t="shared" si="6"/>
        <v>0</v>
      </c>
      <c r="R17" s="125">
        <v>0</v>
      </c>
      <c r="S17" s="54">
        <f t="shared" si="3"/>
        <v>0</v>
      </c>
      <c r="T17" s="125">
        <v>18</v>
      </c>
      <c r="U17" s="86">
        <f t="shared" si="7"/>
        <v>0.2608695652173913</v>
      </c>
      <c r="V17" s="132">
        <v>69</v>
      </c>
      <c r="W17" s="133">
        <f>O17+Q17+S17+U17</f>
        <v>0.2608695652173913</v>
      </c>
      <c r="X17" s="221"/>
      <c r="Y17" s="87">
        <v>0</v>
      </c>
      <c r="Z17" s="87">
        <v>0</v>
      </c>
      <c r="AA17" s="87">
        <v>0</v>
      </c>
      <c r="AB17" s="87">
        <v>0</v>
      </c>
      <c r="AC17" s="87">
        <v>0</v>
      </c>
      <c r="AD17" s="87">
        <v>0</v>
      </c>
      <c r="AE17" s="87">
        <v>8482320</v>
      </c>
      <c r="AF17" s="87">
        <v>0</v>
      </c>
      <c r="AG17" s="87">
        <v>8482320</v>
      </c>
      <c r="AH17" s="94">
        <f>Z17+AB17+AD17</f>
        <v>0</v>
      </c>
      <c r="AI17" s="91"/>
      <c r="AJ17" s="219"/>
      <c r="AK17" s="43"/>
      <c r="AL17" s="53"/>
    </row>
    <row r="18" spans="1:38" s="48" customFormat="1" ht="296.25" customHeight="1" x14ac:dyDescent="0.25">
      <c r="C18" s="224"/>
      <c r="D18" s="227"/>
      <c r="E18" s="227"/>
      <c r="F18" s="75" t="s">
        <v>52</v>
      </c>
      <c r="G18" s="20">
        <v>69</v>
      </c>
      <c r="H18" s="75" t="s">
        <v>39</v>
      </c>
      <c r="I18" s="170"/>
      <c r="J18" s="151" t="s">
        <v>53</v>
      </c>
      <c r="K18" s="8" t="s">
        <v>210</v>
      </c>
      <c r="L18" s="72" t="s">
        <v>247</v>
      </c>
      <c r="M18" s="49" t="s">
        <v>286</v>
      </c>
      <c r="N18" s="134">
        <v>5</v>
      </c>
      <c r="O18" s="54">
        <f t="shared" si="0"/>
        <v>0.16666666666666666</v>
      </c>
      <c r="P18" s="85">
        <v>12</v>
      </c>
      <c r="Q18" s="126">
        <f>P18/V18</f>
        <v>0.4</v>
      </c>
      <c r="R18" s="85">
        <v>13</v>
      </c>
      <c r="S18" s="54">
        <f>R18/V18</f>
        <v>0.43333333333333335</v>
      </c>
      <c r="T18" s="134">
        <v>11</v>
      </c>
      <c r="U18" s="86">
        <f t="shared" ref="U18:U23" si="8">T18/V18</f>
        <v>0.36666666666666664</v>
      </c>
      <c r="V18" s="135">
        <v>30</v>
      </c>
      <c r="W18" s="129">
        <f t="shared" ref="W18:W20" si="9">O18+Q18+S18</f>
        <v>1</v>
      </c>
      <c r="X18" s="76" t="s">
        <v>149</v>
      </c>
      <c r="Y18" s="87">
        <v>20734560</v>
      </c>
      <c r="Z18" s="87">
        <v>20734560</v>
      </c>
      <c r="AA18" s="88">
        <v>31101840</v>
      </c>
      <c r="AB18" s="88">
        <v>31101840</v>
      </c>
      <c r="AC18" s="88">
        <v>46181520</v>
      </c>
      <c r="AD18" s="97">
        <v>20734560</v>
      </c>
      <c r="AE18" s="87">
        <v>50893920</v>
      </c>
      <c r="AF18" s="97">
        <v>18849600</v>
      </c>
      <c r="AG18" s="91">
        <v>162726560</v>
      </c>
      <c r="AH18" s="91">
        <f>Z18+AB18+AD18+AF18</f>
        <v>91420560</v>
      </c>
      <c r="AI18" s="92" t="s">
        <v>248</v>
      </c>
      <c r="AJ18" s="219"/>
      <c r="AK18" s="43"/>
      <c r="AL18" s="71"/>
    </row>
    <row r="19" spans="1:38" s="44" customFormat="1" ht="176.25" customHeight="1" x14ac:dyDescent="0.25">
      <c r="A19" s="53"/>
      <c r="B19" s="43"/>
      <c r="C19" s="123" t="s">
        <v>28</v>
      </c>
      <c r="D19" s="7" t="s">
        <v>29</v>
      </c>
      <c r="E19" s="7"/>
      <c r="F19" s="7" t="s">
        <v>54</v>
      </c>
      <c r="G19" s="55">
        <v>53000</v>
      </c>
      <c r="H19" s="7" t="s">
        <v>174</v>
      </c>
      <c r="I19" s="8" t="s">
        <v>56</v>
      </c>
      <c r="J19" s="8" t="s">
        <v>187</v>
      </c>
      <c r="K19" s="8" t="s">
        <v>180</v>
      </c>
      <c r="L19" s="72" t="s">
        <v>156</v>
      </c>
      <c r="M19" s="51" t="s">
        <v>245</v>
      </c>
      <c r="N19" s="134">
        <v>0</v>
      </c>
      <c r="O19" s="54">
        <f t="shared" si="0"/>
        <v>0</v>
      </c>
      <c r="P19" s="85">
        <v>0</v>
      </c>
      <c r="Q19" s="126">
        <f t="shared" ref="Q19:Q20" si="10">P19/V19</f>
        <v>0</v>
      </c>
      <c r="R19" s="85">
        <v>14</v>
      </c>
      <c r="S19" s="54">
        <f>R19/V19</f>
        <v>0.875</v>
      </c>
      <c r="T19" s="134">
        <v>16</v>
      </c>
      <c r="U19" s="86">
        <f t="shared" si="8"/>
        <v>1</v>
      </c>
      <c r="V19" s="128">
        <v>16</v>
      </c>
      <c r="W19" s="131">
        <f>O19+Q19+S19</f>
        <v>0.875</v>
      </c>
      <c r="X19" s="76" t="s">
        <v>137</v>
      </c>
      <c r="Y19" s="92"/>
      <c r="Z19" s="92"/>
      <c r="AA19" s="92"/>
      <c r="AB19" s="92"/>
      <c r="AC19" s="92"/>
      <c r="AD19" s="92"/>
      <c r="AE19" s="92"/>
      <c r="AF19" s="92"/>
      <c r="AG19" s="92"/>
      <c r="AH19" s="92"/>
      <c r="AI19" s="98"/>
      <c r="AJ19" s="219" t="s">
        <v>131</v>
      </c>
      <c r="AK19" s="53"/>
      <c r="AL19" s="53"/>
    </row>
    <row r="20" spans="1:38" s="44" customFormat="1" ht="146.25" customHeight="1" x14ac:dyDescent="0.25">
      <c r="A20" s="53"/>
      <c r="B20" s="43"/>
      <c r="C20" s="123" t="s">
        <v>28</v>
      </c>
      <c r="D20" s="7" t="s">
        <v>29</v>
      </c>
      <c r="E20" s="7" t="s">
        <v>29</v>
      </c>
      <c r="F20" s="7" t="s">
        <v>54</v>
      </c>
      <c r="G20" s="55">
        <v>53000</v>
      </c>
      <c r="H20" s="7" t="s">
        <v>55</v>
      </c>
      <c r="I20" s="7" t="s">
        <v>57</v>
      </c>
      <c r="J20" s="7" t="s">
        <v>58</v>
      </c>
      <c r="K20" s="7" t="s">
        <v>59</v>
      </c>
      <c r="L20" s="63" t="s">
        <v>201</v>
      </c>
      <c r="M20" s="51" t="s">
        <v>228</v>
      </c>
      <c r="N20" s="85">
        <v>69</v>
      </c>
      <c r="O20" s="54">
        <f t="shared" si="0"/>
        <v>1</v>
      </c>
      <c r="P20" s="134">
        <v>0</v>
      </c>
      <c r="Q20" s="126">
        <f t="shared" si="10"/>
        <v>0</v>
      </c>
      <c r="R20" s="85">
        <v>0</v>
      </c>
      <c r="S20" s="54">
        <f t="shared" ref="S20:S24" si="11">R20/V20</f>
        <v>0</v>
      </c>
      <c r="T20" s="85">
        <v>69</v>
      </c>
      <c r="U20" s="126">
        <f t="shared" si="8"/>
        <v>1</v>
      </c>
      <c r="V20" s="128">
        <v>69</v>
      </c>
      <c r="W20" s="131">
        <f t="shared" si="9"/>
        <v>1</v>
      </c>
      <c r="X20" s="76" t="s">
        <v>137</v>
      </c>
      <c r="Y20" s="92"/>
      <c r="Z20" s="92"/>
      <c r="AA20" s="92"/>
      <c r="AB20" s="92"/>
      <c r="AC20" s="92"/>
      <c r="AD20" s="92"/>
      <c r="AE20" s="92"/>
      <c r="AF20" s="92"/>
      <c r="AG20" s="92"/>
      <c r="AH20" s="92"/>
      <c r="AI20" s="98" t="s">
        <v>162</v>
      </c>
      <c r="AJ20" s="219"/>
      <c r="AK20" s="53"/>
      <c r="AL20" s="53"/>
    </row>
    <row r="21" spans="1:38" s="44" customFormat="1" ht="157.5" customHeight="1" x14ac:dyDescent="0.25">
      <c r="A21" s="53"/>
      <c r="B21" s="43"/>
      <c r="C21" s="123" t="s">
        <v>28</v>
      </c>
      <c r="D21" s="7" t="s">
        <v>29</v>
      </c>
      <c r="E21" s="7" t="s">
        <v>29</v>
      </c>
      <c r="F21" s="7" t="s">
        <v>54</v>
      </c>
      <c r="G21" s="55">
        <v>53000</v>
      </c>
      <c r="H21" s="7" t="s">
        <v>55</v>
      </c>
      <c r="I21" s="7" t="s">
        <v>60</v>
      </c>
      <c r="J21" s="7" t="s">
        <v>205</v>
      </c>
      <c r="K21" s="7" t="s">
        <v>181</v>
      </c>
      <c r="L21" s="156" t="s">
        <v>157</v>
      </c>
      <c r="M21" s="51" t="s">
        <v>249</v>
      </c>
      <c r="N21" s="85">
        <v>63</v>
      </c>
      <c r="O21" s="126">
        <f t="shared" si="0"/>
        <v>1</v>
      </c>
      <c r="P21" s="85">
        <v>63</v>
      </c>
      <c r="Q21" s="126">
        <f>P21/V21</f>
        <v>1</v>
      </c>
      <c r="R21" s="85">
        <v>63</v>
      </c>
      <c r="S21" s="126">
        <f>R21/V21</f>
        <v>1</v>
      </c>
      <c r="T21" s="85">
        <v>63</v>
      </c>
      <c r="U21" s="86">
        <f t="shared" si="8"/>
        <v>1</v>
      </c>
      <c r="V21" s="128">
        <v>63</v>
      </c>
      <c r="W21" s="131">
        <f>(O21+Q21+S21+U21)/4</f>
        <v>1</v>
      </c>
      <c r="X21" s="77" t="s">
        <v>137</v>
      </c>
      <c r="Y21" s="92"/>
      <c r="Z21" s="92"/>
      <c r="AA21" s="92"/>
      <c r="AB21" s="92"/>
      <c r="AC21" s="92"/>
      <c r="AD21" s="92"/>
      <c r="AE21" s="92"/>
      <c r="AF21" s="92"/>
      <c r="AG21" s="92"/>
      <c r="AH21" s="92"/>
      <c r="AI21" s="98"/>
      <c r="AJ21" s="219"/>
      <c r="AK21" s="53"/>
      <c r="AL21" s="53"/>
    </row>
    <row r="22" spans="1:38" s="44" customFormat="1" ht="165" customHeight="1" x14ac:dyDescent="0.25">
      <c r="A22" s="53"/>
      <c r="B22" s="43"/>
      <c r="C22" s="123" t="s">
        <v>28</v>
      </c>
      <c r="D22" s="7" t="s">
        <v>29</v>
      </c>
      <c r="E22" s="7" t="s">
        <v>29</v>
      </c>
      <c r="F22" s="7" t="s">
        <v>54</v>
      </c>
      <c r="G22" s="55">
        <v>53000</v>
      </c>
      <c r="H22" s="7" t="s">
        <v>55</v>
      </c>
      <c r="I22" s="7" t="s">
        <v>61</v>
      </c>
      <c r="J22" s="7" t="s">
        <v>62</v>
      </c>
      <c r="K22" s="7" t="s">
        <v>63</v>
      </c>
      <c r="L22" s="156" t="s">
        <v>158</v>
      </c>
      <c r="M22" s="51" t="s">
        <v>159</v>
      </c>
      <c r="N22" s="85">
        <v>69</v>
      </c>
      <c r="O22" s="126">
        <f t="shared" si="0"/>
        <v>1</v>
      </c>
      <c r="P22" s="134">
        <v>30</v>
      </c>
      <c r="Q22" s="126">
        <f>P22/V22</f>
        <v>0.43478260869565216</v>
      </c>
      <c r="R22" s="85">
        <v>69</v>
      </c>
      <c r="S22" s="126">
        <f>R22/V22</f>
        <v>1</v>
      </c>
      <c r="T22" s="85">
        <v>69</v>
      </c>
      <c r="U22" s="86">
        <f t="shared" si="8"/>
        <v>1</v>
      </c>
      <c r="V22" s="128">
        <v>69</v>
      </c>
      <c r="W22" s="131">
        <f>O22+Q22+S22+U22-243%</f>
        <v>1.0047826086956522</v>
      </c>
      <c r="X22" s="76" t="s">
        <v>137</v>
      </c>
      <c r="Y22" s="92"/>
      <c r="Z22" s="92"/>
      <c r="AA22" s="92"/>
      <c r="AB22" s="92"/>
      <c r="AC22" s="92"/>
      <c r="AD22" s="92"/>
      <c r="AE22" s="92"/>
      <c r="AF22" s="92"/>
      <c r="AG22" s="92"/>
      <c r="AH22" s="92"/>
      <c r="AI22" s="92"/>
      <c r="AJ22" s="219"/>
      <c r="AK22" s="53"/>
      <c r="AL22" s="53"/>
    </row>
    <row r="23" spans="1:38" s="44" customFormat="1" ht="198" customHeight="1" x14ac:dyDescent="0.25">
      <c r="A23" s="53"/>
      <c r="B23" s="43"/>
      <c r="C23" s="123" t="s">
        <v>28</v>
      </c>
      <c r="D23" s="7" t="s">
        <v>29</v>
      </c>
      <c r="E23" s="7" t="s">
        <v>29</v>
      </c>
      <c r="F23" s="7" t="s">
        <v>54</v>
      </c>
      <c r="G23" s="55">
        <v>53000</v>
      </c>
      <c r="H23" s="7" t="s">
        <v>55</v>
      </c>
      <c r="I23" s="7" t="s">
        <v>64</v>
      </c>
      <c r="J23" s="7" t="s">
        <v>65</v>
      </c>
      <c r="K23" s="7" t="s">
        <v>66</v>
      </c>
      <c r="L23" s="63" t="s">
        <v>206</v>
      </c>
      <c r="M23" s="51" t="s">
        <v>219</v>
      </c>
      <c r="N23" s="85">
        <v>69</v>
      </c>
      <c r="O23" s="126">
        <f t="shared" si="0"/>
        <v>1</v>
      </c>
      <c r="P23" s="134">
        <v>69</v>
      </c>
      <c r="Q23" s="126">
        <f>P23/V23</f>
        <v>1</v>
      </c>
      <c r="R23" s="85">
        <v>69</v>
      </c>
      <c r="S23" s="126">
        <f>R23/V23</f>
        <v>1</v>
      </c>
      <c r="T23" s="85">
        <v>69</v>
      </c>
      <c r="U23" s="86">
        <f t="shared" si="8"/>
        <v>1</v>
      </c>
      <c r="V23" s="128">
        <v>69</v>
      </c>
      <c r="W23" s="131">
        <f>(O23+Q23+S23+U23) /4</f>
        <v>1</v>
      </c>
      <c r="X23" s="76" t="s">
        <v>137</v>
      </c>
      <c r="Y23" s="92"/>
      <c r="Z23" s="92"/>
      <c r="AA23" s="92"/>
      <c r="AB23" s="92"/>
      <c r="AC23" s="92"/>
      <c r="AD23" s="92"/>
      <c r="AE23" s="92"/>
      <c r="AF23" s="92"/>
      <c r="AG23" s="92"/>
      <c r="AH23" s="92"/>
      <c r="AI23" s="92"/>
      <c r="AJ23" s="219"/>
      <c r="AK23" s="53"/>
      <c r="AL23" s="53"/>
    </row>
    <row r="24" spans="1:38" s="44" customFormat="1" ht="111" customHeight="1" x14ac:dyDescent="0.25">
      <c r="A24" s="53"/>
      <c r="B24" s="43"/>
      <c r="C24" s="123" t="s">
        <v>28</v>
      </c>
      <c r="D24" s="7"/>
      <c r="E24" s="7"/>
      <c r="F24" s="7" t="s">
        <v>54</v>
      </c>
      <c r="G24" s="55">
        <v>53000</v>
      </c>
      <c r="H24" s="7" t="s">
        <v>55</v>
      </c>
      <c r="I24" s="7" t="s">
        <v>67</v>
      </c>
      <c r="J24" s="7" t="s">
        <v>68</v>
      </c>
      <c r="K24" s="7" t="s">
        <v>69</v>
      </c>
      <c r="L24" s="63" t="s">
        <v>160</v>
      </c>
      <c r="M24" s="51" t="s">
        <v>163</v>
      </c>
      <c r="N24" s="85">
        <v>2</v>
      </c>
      <c r="O24" s="126">
        <f>N24/V24-100%</f>
        <v>1</v>
      </c>
      <c r="P24" s="134">
        <v>2</v>
      </c>
      <c r="Q24" s="126">
        <f>P24/V24-100%</f>
        <v>1</v>
      </c>
      <c r="R24" s="85">
        <v>0</v>
      </c>
      <c r="S24" s="126">
        <f t="shared" si="11"/>
        <v>0</v>
      </c>
      <c r="T24" s="85">
        <v>0</v>
      </c>
      <c r="U24" s="86">
        <f t="shared" ref="U24:U56" si="12">T24/V24</f>
        <v>0</v>
      </c>
      <c r="V24" s="128">
        <v>1</v>
      </c>
      <c r="W24" s="131">
        <f>(O24+Q24+S24)/2</f>
        <v>1</v>
      </c>
      <c r="X24" s="76" t="s">
        <v>137</v>
      </c>
      <c r="Y24" s="92"/>
      <c r="Z24" s="92"/>
      <c r="AA24" s="92"/>
      <c r="AB24" s="92"/>
      <c r="AC24" s="92"/>
      <c r="AD24" s="92"/>
      <c r="AE24" s="92"/>
      <c r="AF24" s="92"/>
      <c r="AG24" s="92"/>
      <c r="AH24" s="92"/>
      <c r="AI24" s="98"/>
      <c r="AJ24" s="219"/>
      <c r="AK24" s="53"/>
      <c r="AL24" s="53"/>
    </row>
    <row r="25" spans="1:38" ht="108" customHeight="1" x14ac:dyDescent="0.25">
      <c r="A25" s="53"/>
      <c r="B25" s="43"/>
      <c r="C25" s="123" t="s">
        <v>28</v>
      </c>
      <c r="D25" s="7"/>
      <c r="E25" s="7"/>
      <c r="F25" s="7" t="s">
        <v>70</v>
      </c>
      <c r="G25" s="65">
        <v>1</v>
      </c>
      <c r="H25" s="7" t="s">
        <v>71</v>
      </c>
      <c r="I25" s="7" t="s">
        <v>72</v>
      </c>
      <c r="J25" s="7" t="s">
        <v>143</v>
      </c>
      <c r="K25" s="7" t="s">
        <v>183</v>
      </c>
      <c r="L25" s="63" t="s">
        <v>73</v>
      </c>
      <c r="M25" s="51" t="s">
        <v>258</v>
      </c>
      <c r="N25" s="85">
        <v>40</v>
      </c>
      <c r="O25" s="126">
        <f t="shared" si="0"/>
        <v>1</v>
      </c>
      <c r="P25" s="134">
        <v>40</v>
      </c>
      <c r="Q25" s="126">
        <f t="shared" si="6"/>
        <v>1</v>
      </c>
      <c r="R25" s="85">
        <v>40</v>
      </c>
      <c r="S25" s="126">
        <f t="shared" si="3"/>
        <v>1</v>
      </c>
      <c r="T25" s="85">
        <v>40</v>
      </c>
      <c r="U25" s="86">
        <f t="shared" si="12"/>
        <v>1</v>
      </c>
      <c r="V25" s="135">
        <v>40</v>
      </c>
      <c r="W25" s="131">
        <f>O25+Q25+S25 -(200%)</f>
        <v>1</v>
      </c>
      <c r="X25" s="76" t="s">
        <v>137</v>
      </c>
      <c r="Y25" s="99"/>
      <c r="Z25" s="99"/>
      <c r="AA25" s="99"/>
      <c r="AB25" s="99"/>
      <c r="AC25" s="99"/>
      <c r="AD25" s="99"/>
      <c r="AE25" s="99"/>
      <c r="AF25" s="99"/>
      <c r="AG25" s="99"/>
      <c r="AH25" s="99"/>
      <c r="AI25" s="100"/>
      <c r="AJ25" s="182" t="s">
        <v>132</v>
      </c>
      <c r="AK25" s="53"/>
      <c r="AL25" s="53"/>
    </row>
    <row r="26" spans="1:38" s="56" customFormat="1" ht="46.5" customHeight="1" x14ac:dyDescent="0.25">
      <c r="C26" s="222" t="s">
        <v>28</v>
      </c>
      <c r="D26" s="223" t="s">
        <v>29</v>
      </c>
      <c r="E26" s="171" t="s">
        <v>29</v>
      </c>
      <c r="F26" s="171" t="s">
        <v>74</v>
      </c>
      <c r="G26" s="171">
        <v>1</v>
      </c>
      <c r="H26" s="171" t="s">
        <v>75</v>
      </c>
      <c r="I26" s="171" t="s">
        <v>76</v>
      </c>
      <c r="J26" s="171" t="s">
        <v>77</v>
      </c>
      <c r="K26" s="229" t="s">
        <v>281</v>
      </c>
      <c r="L26" s="114" t="s">
        <v>78</v>
      </c>
      <c r="M26" s="183" t="s">
        <v>255</v>
      </c>
      <c r="N26" s="136">
        <v>1</v>
      </c>
      <c r="O26" s="137">
        <f t="shared" si="0"/>
        <v>1.6666666666666666E-2</v>
      </c>
      <c r="P26" s="138">
        <v>0</v>
      </c>
      <c r="Q26" s="137">
        <f t="shared" si="6"/>
        <v>0</v>
      </c>
      <c r="R26" s="136">
        <v>0</v>
      </c>
      <c r="S26" s="137">
        <f t="shared" si="3"/>
        <v>0</v>
      </c>
      <c r="T26" s="136">
        <v>0</v>
      </c>
      <c r="U26" s="139">
        <f t="shared" si="12"/>
        <v>0</v>
      </c>
      <c r="V26" s="140">
        <v>60</v>
      </c>
      <c r="W26" s="141">
        <f>O26+Q26+S26</f>
        <v>1.6666666666666666E-2</v>
      </c>
      <c r="X26" s="184" t="s">
        <v>137</v>
      </c>
      <c r="Y26" s="101"/>
      <c r="Z26" s="101"/>
      <c r="AA26" s="101"/>
      <c r="AB26" s="101"/>
      <c r="AC26" s="101"/>
      <c r="AD26" s="101"/>
      <c r="AE26" s="101"/>
      <c r="AF26" s="101"/>
      <c r="AG26" s="101"/>
      <c r="AH26" s="101"/>
      <c r="AI26" s="101"/>
      <c r="AJ26" s="182"/>
    </row>
    <row r="27" spans="1:38" s="56" customFormat="1" ht="95.25" customHeight="1" x14ac:dyDescent="0.25">
      <c r="C27" s="222"/>
      <c r="D27" s="223"/>
      <c r="E27" s="172"/>
      <c r="F27" s="172"/>
      <c r="G27" s="172"/>
      <c r="H27" s="172"/>
      <c r="I27" s="172"/>
      <c r="J27" s="172"/>
      <c r="K27" s="230"/>
      <c r="L27" s="114" t="s">
        <v>79</v>
      </c>
      <c r="M27" s="183"/>
      <c r="N27" s="136">
        <v>0</v>
      </c>
      <c r="O27" s="137">
        <f t="shared" si="0"/>
        <v>0</v>
      </c>
      <c r="P27" s="138">
        <v>0</v>
      </c>
      <c r="Q27" s="137">
        <f t="shared" si="6"/>
        <v>0</v>
      </c>
      <c r="R27" s="136">
        <v>0</v>
      </c>
      <c r="S27" s="137">
        <f t="shared" si="3"/>
        <v>0</v>
      </c>
      <c r="T27" s="136">
        <v>0</v>
      </c>
      <c r="U27" s="139">
        <f t="shared" si="12"/>
        <v>0</v>
      </c>
      <c r="V27" s="140">
        <v>60</v>
      </c>
      <c r="W27" s="141">
        <f>O27+Q27+S27</f>
        <v>0</v>
      </c>
      <c r="X27" s="184"/>
      <c r="Y27" s="101"/>
      <c r="Z27" s="101"/>
      <c r="AA27" s="101"/>
      <c r="AB27" s="101"/>
      <c r="AC27" s="101"/>
      <c r="AD27" s="101"/>
      <c r="AE27" s="101"/>
      <c r="AF27" s="101"/>
      <c r="AG27" s="101"/>
      <c r="AH27" s="101"/>
      <c r="AI27" s="101"/>
      <c r="AJ27" s="182"/>
    </row>
    <row r="28" spans="1:38" ht="221.25" customHeight="1" x14ac:dyDescent="0.25">
      <c r="B28" s="43"/>
      <c r="C28" s="123" t="s">
        <v>28</v>
      </c>
      <c r="D28" s="7" t="s">
        <v>29</v>
      </c>
      <c r="E28" s="7" t="s">
        <v>29</v>
      </c>
      <c r="F28" s="7" t="s">
        <v>54</v>
      </c>
      <c r="G28" s="65">
        <v>53000</v>
      </c>
      <c r="H28" s="7" t="s">
        <v>55</v>
      </c>
      <c r="I28" s="7" t="s">
        <v>80</v>
      </c>
      <c r="J28" s="7" t="s">
        <v>144</v>
      </c>
      <c r="K28" s="7" t="s">
        <v>292</v>
      </c>
      <c r="L28" s="63" t="s">
        <v>190</v>
      </c>
      <c r="M28" s="49" t="s">
        <v>283</v>
      </c>
      <c r="N28" s="85">
        <v>4</v>
      </c>
      <c r="O28" s="126">
        <f t="shared" si="0"/>
        <v>0.11764705882352941</v>
      </c>
      <c r="P28" s="85">
        <v>7</v>
      </c>
      <c r="Q28" s="126">
        <f>P28/V28</f>
        <v>0.20588235294117646</v>
      </c>
      <c r="R28" s="85">
        <v>14</v>
      </c>
      <c r="S28" s="126">
        <f>R28/V28</f>
        <v>0.41176470588235292</v>
      </c>
      <c r="T28" s="85">
        <v>8</v>
      </c>
      <c r="U28" s="86">
        <f>T28/V28</f>
        <v>0.23529411764705882</v>
      </c>
      <c r="V28" s="142">
        <v>34</v>
      </c>
      <c r="W28" s="143">
        <f>O28+Q28+S28+U28</f>
        <v>0.97058823529411753</v>
      </c>
      <c r="X28" s="76" t="s">
        <v>149</v>
      </c>
      <c r="Y28" s="90">
        <v>0</v>
      </c>
      <c r="Z28" s="90">
        <v>0</v>
      </c>
      <c r="AA28" s="90">
        <v>0</v>
      </c>
      <c r="AB28" s="90">
        <v>0</v>
      </c>
      <c r="AC28" s="90">
        <v>0</v>
      </c>
      <c r="AD28" s="90">
        <v>0</v>
      </c>
      <c r="AE28" s="90">
        <v>0</v>
      </c>
      <c r="AF28" s="90">
        <v>0</v>
      </c>
      <c r="AG28" s="95">
        <f>AA28+AC28+AE28+Y28</f>
        <v>0</v>
      </c>
      <c r="AH28" s="102">
        <f>AB28+AD28+AF28+Z28</f>
        <v>0</v>
      </c>
      <c r="AI28" s="77" t="s">
        <v>282</v>
      </c>
      <c r="AJ28" s="182"/>
    </row>
    <row r="29" spans="1:38" s="44" customFormat="1" ht="109.5" customHeight="1" x14ac:dyDescent="0.25">
      <c r="A29" s="53"/>
      <c r="B29" s="43"/>
      <c r="C29" s="123" t="s">
        <v>28</v>
      </c>
      <c r="D29" s="7" t="s">
        <v>29</v>
      </c>
      <c r="E29" s="7" t="s">
        <v>29</v>
      </c>
      <c r="F29" s="7" t="s">
        <v>54</v>
      </c>
      <c r="G29" s="65">
        <v>53000</v>
      </c>
      <c r="H29" s="7" t="s">
        <v>55</v>
      </c>
      <c r="I29" s="7" t="s">
        <v>81</v>
      </c>
      <c r="J29" s="7" t="s">
        <v>82</v>
      </c>
      <c r="K29" s="7" t="s">
        <v>293</v>
      </c>
      <c r="L29" s="63" t="s">
        <v>161</v>
      </c>
      <c r="M29" s="51" t="s">
        <v>250</v>
      </c>
      <c r="N29" s="85">
        <v>60</v>
      </c>
      <c r="O29" s="144">
        <v>0</v>
      </c>
      <c r="P29" s="85">
        <v>60</v>
      </c>
      <c r="Q29" s="86">
        <v>0</v>
      </c>
      <c r="R29" s="85">
        <v>0</v>
      </c>
      <c r="S29" s="126">
        <f t="shared" si="3"/>
        <v>0</v>
      </c>
      <c r="T29" s="85">
        <v>0</v>
      </c>
      <c r="U29" s="86">
        <f t="shared" si="12"/>
        <v>0</v>
      </c>
      <c r="V29" s="142">
        <v>60</v>
      </c>
      <c r="W29" s="143">
        <f>O29+Q29+S29+U29</f>
        <v>0</v>
      </c>
      <c r="X29" s="77" t="s">
        <v>137</v>
      </c>
      <c r="Y29" s="92"/>
      <c r="Z29" s="92"/>
      <c r="AA29" s="92"/>
      <c r="AB29" s="92"/>
      <c r="AC29" s="92"/>
      <c r="AD29" s="92"/>
      <c r="AE29" s="92"/>
      <c r="AF29" s="92"/>
      <c r="AG29" s="92"/>
      <c r="AH29" s="92"/>
      <c r="AI29" s="98" t="s">
        <v>164</v>
      </c>
      <c r="AJ29" s="219" t="s">
        <v>131</v>
      </c>
      <c r="AK29" s="53"/>
    </row>
    <row r="30" spans="1:38" s="44" customFormat="1" ht="113.25" customHeight="1" x14ac:dyDescent="0.25">
      <c r="A30" s="53"/>
      <c r="B30" s="43"/>
      <c r="C30" s="123" t="s">
        <v>28</v>
      </c>
      <c r="D30" s="7" t="s">
        <v>83</v>
      </c>
      <c r="E30" s="7" t="s">
        <v>83</v>
      </c>
      <c r="F30" s="7" t="s">
        <v>54</v>
      </c>
      <c r="G30" s="65">
        <v>53000</v>
      </c>
      <c r="H30" s="7" t="s">
        <v>55</v>
      </c>
      <c r="I30" s="7" t="s">
        <v>84</v>
      </c>
      <c r="J30" s="7" t="s">
        <v>85</v>
      </c>
      <c r="K30" s="7" t="s">
        <v>229</v>
      </c>
      <c r="L30" s="63" t="s">
        <v>86</v>
      </c>
      <c r="M30" s="51" t="s">
        <v>251</v>
      </c>
      <c r="N30" s="85">
        <v>0</v>
      </c>
      <c r="O30" s="145">
        <v>0</v>
      </c>
      <c r="P30" s="85">
        <v>0</v>
      </c>
      <c r="Q30" s="86">
        <v>0</v>
      </c>
      <c r="R30" s="85">
        <v>0</v>
      </c>
      <c r="S30" s="126">
        <f t="shared" si="3"/>
        <v>0</v>
      </c>
      <c r="T30" s="85">
        <v>0</v>
      </c>
      <c r="U30" s="86">
        <f t="shared" si="12"/>
        <v>0</v>
      </c>
      <c r="V30" s="142">
        <v>60</v>
      </c>
      <c r="W30" s="143">
        <f t="shared" ref="W30" si="13">O30+Q30+S30</f>
        <v>0</v>
      </c>
      <c r="X30" s="77" t="s">
        <v>137</v>
      </c>
      <c r="Y30" s="92"/>
      <c r="Z30" s="92"/>
      <c r="AA30" s="92"/>
      <c r="AB30" s="92"/>
      <c r="AC30" s="92"/>
      <c r="AD30" s="92"/>
      <c r="AE30" s="92"/>
      <c r="AF30" s="92"/>
      <c r="AG30" s="90">
        <v>0</v>
      </c>
      <c r="AH30" s="92"/>
      <c r="AI30" s="92"/>
      <c r="AJ30" s="219"/>
      <c r="AK30" s="53"/>
    </row>
    <row r="31" spans="1:38" s="47" customFormat="1" ht="140.25" customHeight="1" x14ac:dyDescent="0.25">
      <c r="A31" s="53"/>
      <c r="B31" s="53"/>
      <c r="C31" s="218" t="s">
        <v>28</v>
      </c>
      <c r="D31" s="174" t="s">
        <v>29</v>
      </c>
      <c r="E31" s="174" t="s">
        <v>29</v>
      </c>
      <c r="F31" s="174" t="s">
        <v>87</v>
      </c>
      <c r="G31" s="174">
        <v>60</v>
      </c>
      <c r="H31" s="174" t="s">
        <v>88</v>
      </c>
      <c r="I31" s="174" t="s">
        <v>216</v>
      </c>
      <c r="J31" s="7" t="s">
        <v>265</v>
      </c>
      <c r="K31" s="7" t="s">
        <v>266</v>
      </c>
      <c r="L31" s="63" t="s">
        <v>267</v>
      </c>
      <c r="M31" s="116" t="s">
        <v>278</v>
      </c>
      <c r="N31" s="85">
        <v>15</v>
      </c>
      <c r="O31" s="126">
        <f t="shared" ref="O31:O56" si="14">N31/V31</f>
        <v>0.3</v>
      </c>
      <c r="P31" s="85">
        <v>20</v>
      </c>
      <c r="Q31" s="126">
        <f>P31/V31</f>
        <v>0.4</v>
      </c>
      <c r="R31" s="85">
        <v>10</v>
      </c>
      <c r="S31" s="126">
        <f>R31/V31</f>
        <v>0.2</v>
      </c>
      <c r="T31" s="85">
        <v>5</v>
      </c>
      <c r="U31" s="126">
        <f>T31/V31</f>
        <v>0.1</v>
      </c>
      <c r="V31" s="142">
        <v>50</v>
      </c>
      <c r="W31" s="143">
        <f>O31+Q31+S31+U31</f>
        <v>0.99999999999999989</v>
      </c>
      <c r="X31" s="76" t="s">
        <v>149</v>
      </c>
      <c r="Y31" s="178">
        <v>62832000</v>
      </c>
      <c r="Z31" s="178">
        <v>54035520</v>
      </c>
      <c r="AA31" s="264">
        <v>94248000</v>
      </c>
      <c r="AB31" s="173">
        <v>94248000</v>
      </c>
      <c r="AC31" s="264">
        <v>94248000</v>
      </c>
      <c r="AD31" s="173">
        <v>94248000</v>
      </c>
      <c r="AE31" s="178">
        <v>193787208</v>
      </c>
      <c r="AF31" s="178">
        <v>193787208</v>
      </c>
      <c r="AG31" s="178">
        <f>Y31+AA31+AC31+AE31</f>
        <v>445115208</v>
      </c>
      <c r="AH31" s="252">
        <f>Z31+AB31+AD31+AF31</f>
        <v>436318728</v>
      </c>
      <c r="AI31" s="182" t="s">
        <v>269</v>
      </c>
      <c r="AJ31" s="220" t="s">
        <v>129</v>
      </c>
      <c r="AK31" s="53"/>
    </row>
    <row r="32" spans="1:38" s="47" customFormat="1" ht="324.75" customHeight="1" x14ac:dyDescent="0.25">
      <c r="A32" s="53"/>
      <c r="B32" s="53"/>
      <c r="C32" s="218"/>
      <c r="D32" s="164"/>
      <c r="E32" s="164"/>
      <c r="F32" s="164"/>
      <c r="G32" s="164"/>
      <c r="H32" s="164"/>
      <c r="I32" s="164"/>
      <c r="J32" s="171" t="s">
        <v>218</v>
      </c>
      <c r="K32" s="61" t="s">
        <v>215</v>
      </c>
      <c r="L32" s="70" t="s">
        <v>290</v>
      </c>
      <c r="M32" s="64" t="s">
        <v>280</v>
      </c>
      <c r="N32" s="136">
        <v>645</v>
      </c>
      <c r="O32" s="137">
        <f t="shared" si="14"/>
        <v>0.13123092573753814</v>
      </c>
      <c r="P32" s="136">
        <v>1649</v>
      </c>
      <c r="Q32" s="137">
        <f>P32/V32</f>
        <v>0.33550356052899288</v>
      </c>
      <c r="R32" s="85">
        <v>1264</v>
      </c>
      <c r="S32" s="126">
        <f>R32/V32</f>
        <v>0.25717192268565614</v>
      </c>
      <c r="T32" s="136">
        <v>900</v>
      </c>
      <c r="U32" s="137">
        <f>T32/V32</f>
        <v>0.18311291963377416</v>
      </c>
      <c r="V32" s="146">
        <v>4915</v>
      </c>
      <c r="W32" s="147">
        <f>O32+Q32+S32+U32</f>
        <v>0.90701932858596135</v>
      </c>
      <c r="X32" s="175" t="s">
        <v>149</v>
      </c>
      <c r="Y32" s="178"/>
      <c r="Z32" s="178"/>
      <c r="AA32" s="264"/>
      <c r="AB32" s="173"/>
      <c r="AC32" s="264"/>
      <c r="AD32" s="173"/>
      <c r="AE32" s="178"/>
      <c r="AF32" s="178"/>
      <c r="AG32" s="178"/>
      <c r="AH32" s="252"/>
      <c r="AI32" s="182"/>
      <c r="AJ32" s="262"/>
      <c r="AK32" s="53"/>
    </row>
    <row r="33" spans="3:37" s="47" customFormat="1" ht="181.5" customHeight="1" x14ac:dyDescent="0.25">
      <c r="C33" s="218"/>
      <c r="D33" s="165"/>
      <c r="E33" s="165"/>
      <c r="F33" s="164"/>
      <c r="G33" s="164"/>
      <c r="H33" s="164"/>
      <c r="I33" s="165"/>
      <c r="J33" s="172"/>
      <c r="K33" s="7" t="s">
        <v>178</v>
      </c>
      <c r="L33" s="63" t="s">
        <v>182</v>
      </c>
      <c r="M33" s="64" t="s">
        <v>277</v>
      </c>
      <c r="N33" s="85">
        <v>32</v>
      </c>
      <c r="O33" s="126">
        <f t="shared" si="14"/>
        <v>0.72727272727272729</v>
      </c>
      <c r="P33" s="85">
        <v>30</v>
      </c>
      <c r="Q33" s="126">
        <f>P33/V33</f>
        <v>0.68181818181818177</v>
      </c>
      <c r="R33" s="85">
        <v>33</v>
      </c>
      <c r="S33" s="126">
        <f>R33/V33</f>
        <v>0.75</v>
      </c>
      <c r="T33" s="85">
        <v>0</v>
      </c>
      <c r="U33" s="137">
        <v>0</v>
      </c>
      <c r="V33" s="142">
        <v>44</v>
      </c>
      <c r="W33" s="143">
        <f>O33+Q33+S33+U33-116%</f>
        <v>0.99909090909090925</v>
      </c>
      <c r="X33" s="177"/>
      <c r="Y33" s="178"/>
      <c r="Z33" s="178"/>
      <c r="AA33" s="264"/>
      <c r="AB33" s="173"/>
      <c r="AC33" s="264"/>
      <c r="AD33" s="173"/>
      <c r="AE33" s="178"/>
      <c r="AF33" s="178"/>
      <c r="AG33" s="178"/>
      <c r="AH33" s="252"/>
      <c r="AI33" s="182"/>
      <c r="AJ33" s="262"/>
      <c r="AK33" s="53"/>
    </row>
    <row r="34" spans="3:37" s="47" customFormat="1" ht="97.5" customHeight="1" x14ac:dyDescent="0.25">
      <c r="C34" s="218"/>
      <c r="D34" s="66"/>
      <c r="E34" s="66"/>
      <c r="F34" s="164"/>
      <c r="G34" s="164"/>
      <c r="H34" s="164" t="s">
        <v>88</v>
      </c>
      <c r="I34" s="174" t="s">
        <v>216</v>
      </c>
      <c r="J34" s="171" t="s">
        <v>213</v>
      </c>
      <c r="K34" s="8" t="s">
        <v>212</v>
      </c>
      <c r="L34" s="72" t="s">
        <v>214</v>
      </c>
      <c r="M34" s="51" t="s">
        <v>217</v>
      </c>
      <c r="N34" s="85">
        <v>0</v>
      </c>
      <c r="O34" s="126">
        <f t="shared" ref="O34:O35" si="15">N34/V34</f>
        <v>0</v>
      </c>
      <c r="P34" s="85">
        <v>3909</v>
      </c>
      <c r="Q34" s="126">
        <f t="shared" ref="Q34" si="16">P34/V34</f>
        <v>1</v>
      </c>
      <c r="R34" s="85">
        <v>3744</v>
      </c>
      <c r="S34" s="126">
        <f>R34/V34</f>
        <v>0.95778971603990792</v>
      </c>
      <c r="T34" s="85">
        <v>3744</v>
      </c>
      <c r="U34" s="126">
        <f>T34/V34</f>
        <v>0.95778971603990792</v>
      </c>
      <c r="V34" s="146">
        <v>3909</v>
      </c>
      <c r="W34" s="147">
        <f>O34+Q34+S34+U34-196%</f>
        <v>0.95557943207981566</v>
      </c>
      <c r="X34" s="175" t="s">
        <v>279</v>
      </c>
      <c r="Y34" s="103"/>
      <c r="Z34" s="104"/>
      <c r="AA34" s="105"/>
      <c r="AB34" s="105"/>
      <c r="AC34" s="106"/>
      <c r="AD34" s="106"/>
      <c r="AE34" s="91"/>
      <c r="AF34" s="92"/>
      <c r="AG34" s="91"/>
      <c r="AH34" s="102"/>
      <c r="AI34" s="76"/>
      <c r="AJ34" s="262"/>
      <c r="AK34" s="53"/>
    </row>
    <row r="35" spans="3:37" s="47" customFormat="1" ht="89.25" customHeight="1" x14ac:dyDescent="0.25">
      <c r="C35" s="218"/>
      <c r="D35" s="66"/>
      <c r="E35" s="66"/>
      <c r="F35" s="164"/>
      <c r="G35" s="164"/>
      <c r="H35" s="164"/>
      <c r="I35" s="164"/>
      <c r="J35" s="172"/>
      <c r="K35" s="8" t="s">
        <v>175</v>
      </c>
      <c r="L35" s="72" t="s">
        <v>177</v>
      </c>
      <c r="M35" s="116" t="s">
        <v>270</v>
      </c>
      <c r="N35" s="85">
        <v>0</v>
      </c>
      <c r="O35" s="126">
        <f t="shared" si="15"/>
        <v>0</v>
      </c>
      <c r="P35" s="85">
        <v>1617</v>
      </c>
      <c r="Q35" s="126">
        <f>P35/V35-35%</f>
        <v>0.99749999999999994</v>
      </c>
      <c r="R35" s="85">
        <v>1711</v>
      </c>
      <c r="S35" s="126">
        <f>R35/V35-43%</f>
        <v>0.99583333333333335</v>
      </c>
      <c r="T35" s="85">
        <v>1548</v>
      </c>
      <c r="U35" s="126">
        <f>T35/V35-29%</f>
        <v>1</v>
      </c>
      <c r="V35" s="146">
        <v>1200</v>
      </c>
      <c r="W35" s="147">
        <f>O35+Q35+S35+U35-199%</f>
        <v>1.0033333333333332</v>
      </c>
      <c r="X35" s="176"/>
      <c r="Y35" s="103"/>
      <c r="Z35" s="107"/>
      <c r="AA35" s="105"/>
      <c r="AB35" s="105"/>
      <c r="AC35" s="106"/>
      <c r="AD35" s="106"/>
      <c r="AE35" s="91"/>
      <c r="AF35" s="92"/>
      <c r="AG35" s="91"/>
      <c r="AH35" s="102"/>
      <c r="AI35" s="76"/>
      <c r="AJ35" s="262"/>
      <c r="AK35" s="53"/>
    </row>
    <row r="36" spans="3:37" s="47" customFormat="1" ht="56.25" customHeight="1" x14ac:dyDescent="0.25">
      <c r="C36" s="218"/>
      <c r="D36" s="62"/>
      <c r="E36" s="62"/>
      <c r="F36" s="165"/>
      <c r="G36" s="165"/>
      <c r="H36" s="165"/>
      <c r="I36" s="165"/>
      <c r="J36" s="61" t="s">
        <v>89</v>
      </c>
      <c r="K36" s="8" t="s">
        <v>207</v>
      </c>
      <c r="L36" s="73" t="s">
        <v>176</v>
      </c>
      <c r="M36" s="51" t="s">
        <v>211</v>
      </c>
      <c r="N36" s="85">
        <v>42</v>
      </c>
      <c r="O36" s="126">
        <f t="shared" si="14"/>
        <v>1</v>
      </c>
      <c r="P36" s="85">
        <v>43</v>
      </c>
      <c r="Q36" s="126">
        <f>P36/V36-2%</f>
        <v>1.0038095238095237</v>
      </c>
      <c r="R36" s="85">
        <v>43</v>
      </c>
      <c r="S36" s="126">
        <f>R36/V36-2%</f>
        <v>1.0038095238095237</v>
      </c>
      <c r="T36" s="85">
        <v>42</v>
      </c>
      <c r="U36" s="126">
        <f>T36/V36</f>
        <v>1</v>
      </c>
      <c r="V36" s="146">
        <v>42</v>
      </c>
      <c r="W36" s="147">
        <f>O36+Q36+S36+U36-301%</f>
        <v>0.99761904761904763</v>
      </c>
      <c r="X36" s="177"/>
      <c r="Y36" s="101"/>
      <c r="Z36" s="108"/>
      <c r="AA36" s="105"/>
      <c r="AB36" s="105"/>
      <c r="AC36" s="106"/>
      <c r="AD36" s="106"/>
      <c r="AE36" s="91"/>
      <c r="AF36" s="92"/>
      <c r="AG36" s="91"/>
      <c r="AH36" s="102"/>
      <c r="AI36" s="76"/>
      <c r="AJ36" s="221"/>
      <c r="AK36" s="53"/>
    </row>
    <row r="37" spans="3:37" ht="48" customHeight="1" x14ac:dyDescent="0.25">
      <c r="C37" s="253" t="s">
        <v>208</v>
      </c>
      <c r="D37" s="174"/>
      <c r="E37" s="174"/>
      <c r="F37" s="169" t="s">
        <v>70</v>
      </c>
      <c r="G37" s="169">
        <v>1</v>
      </c>
      <c r="H37" s="169" t="s">
        <v>193</v>
      </c>
      <c r="I37" s="169" t="s">
        <v>90</v>
      </c>
      <c r="J37" s="171" t="s">
        <v>194</v>
      </c>
      <c r="K37" s="171" t="s">
        <v>225</v>
      </c>
      <c r="L37" s="234" t="s">
        <v>221</v>
      </c>
      <c r="M37" s="69" t="s">
        <v>233</v>
      </c>
      <c r="N37" s="136">
        <v>0</v>
      </c>
      <c r="O37" s="139">
        <v>0</v>
      </c>
      <c r="P37" s="136">
        <v>1</v>
      </c>
      <c r="Q37" s="139">
        <v>0</v>
      </c>
      <c r="R37" s="136">
        <v>1</v>
      </c>
      <c r="S37" s="139">
        <v>0</v>
      </c>
      <c r="T37" s="136">
        <v>1</v>
      </c>
      <c r="U37" s="139">
        <f t="shared" ref="U37:U41" si="17">T37/V37</f>
        <v>1</v>
      </c>
      <c r="V37" s="146">
        <v>1</v>
      </c>
      <c r="W37" s="147">
        <f>U37</f>
        <v>1</v>
      </c>
      <c r="X37" s="78" t="s">
        <v>139</v>
      </c>
      <c r="Y37" s="109"/>
      <c r="Z37" s="101"/>
      <c r="AA37" s="109"/>
      <c r="AB37" s="101"/>
      <c r="AC37" s="101"/>
      <c r="AD37" s="92"/>
      <c r="AE37" s="92"/>
      <c r="AF37" s="92"/>
      <c r="AG37" s="99"/>
      <c r="AH37" s="92"/>
      <c r="AI37" s="92"/>
      <c r="AJ37" s="220" t="s">
        <v>129</v>
      </c>
    </row>
    <row r="38" spans="3:37" ht="68.25" customHeight="1" x14ac:dyDescent="0.25">
      <c r="C38" s="254"/>
      <c r="D38" s="164"/>
      <c r="E38" s="164"/>
      <c r="F38" s="228"/>
      <c r="G38" s="228"/>
      <c r="H38" s="228"/>
      <c r="I38" s="228"/>
      <c r="J38" s="238"/>
      <c r="K38" s="238"/>
      <c r="L38" s="235"/>
      <c r="M38" s="117" t="s">
        <v>271</v>
      </c>
      <c r="N38" s="136">
        <v>1</v>
      </c>
      <c r="O38" s="139">
        <f>V38</f>
        <v>1</v>
      </c>
      <c r="P38" s="136">
        <v>0</v>
      </c>
      <c r="Q38" s="139">
        <v>0</v>
      </c>
      <c r="R38" s="136">
        <v>0</v>
      </c>
      <c r="S38" s="139">
        <v>0</v>
      </c>
      <c r="T38" s="136">
        <v>0</v>
      </c>
      <c r="U38" s="139">
        <f t="shared" ref="U38:U40" si="18">T38/V38</f>
        <v>0</v>
      </c>
      <c r="V38" s="146">
        <v>1</v>
      </c>
      <c r="W38" s="147">
        <f t="shared" ref="W38:W40" si="19">O38+Q38+S38</f>
        <v>1</v>
      </c>
      <c r="X38" s="78" t="s">
        <v>145</v>
      </c>
      <c r="Y38" s="109"/>
      <c r="Z38" s="101"/>
      <c r="AA38" s="101"/>
      <c r="AB38" s="101"/>
      <c r="AC38" s="101"/>
      <c r="AD38" s="92"/>
      <c r="AE38" s="92"/>
      <c r="AF38" s="92"/>
      <c r="AG38" s="99"/>
      <c r="AH38" s="92"/>
      <c r="AI38" s="92"/>
      <c r="AJ38" s="221"/>
    </row>
    <row r="39" spans="3:37" ht="45" customHeight="1" x14ac:dyDescent="0.25">
      <c r="C39" s="254"/>
      <c r="D39" s="164"/>
      <c r="E39" s="164"/>
      <c r="F39" s="228"/>
      <c r="G39" s="228"/>
      <c r="H39" s="228"/>
      <c r="I39" s="228"/>
      <c r="J39" s="238"/>
      <c r="K39" s="172"/>
      <c r="L39" s="115" t="s">
        <v>243</v>
      </c>
      <c r="M39" s="49" t="s">
        <v>252</v>
      </c>
      <c r="N39" s="85">
        <v>30</v>
      </c>
      <c r="O39" s="126">
        <f t="shared" si="14"/>
        <v>0.42857142857142855</v>
      </c>
      <c r="P39" s="85">
        <v>40</v>
      </c>
      <c r="Q39" s="126">
        <f t="shared" ref="Q39" si="20">P39/V39</f>
        <v>0.5714285714285714</v>
      </c>
      <c r="R39" s="85">
        <v>60</v>
      </c>
      <c r="S39" s="126">
        <f>R39/V39</f>
        <v>0.8571428571428571</v>
      </c>
      <c r="T39" s="85">
        <v>65</v>
      </c>
      <c r="U39" s="86">
        <f>T39/V39</f>
        <v>0.9285714285714286</v>
      </c>
      <c r="V39" s="142">
        <v>70</v>
      </c>
      <c r="W39" s="143">
        <f>O39+Q39+S39-86%</f>
        <v>0.99714285714285722</v>
      </c>
      <c r="X39" s="76" t="s">
        <v>149</v>
      </c>
      <c r="Y39" s="110">
        <v>7539840</v>
      </c>
      <c r="Z39" s="110">
        <v>7539840</v>
      </c>
      <c r="AA39" s="110">
        <v>11309760</v>
      </c>
      <c r="AB39" s="110">
        <v>11309760</v>
      </c>
      <c r="AC39" s="110">
        <v>11309760</v>
      </c>
      <c r="AD39" s="110">
        <v>11309760</v>
      </c>
      <c r="AE39" s="110">
        <v>7539840</v>
      </c>
      <c r="AF39" s="110">
        <v>7539840</v>
      </c>
      <c r="AG39" s="111">
        <v>37699200</v>
      </c>
      <c r="AH39" s="111">
        <f>Z39+AB39+AD39+AF39</f>
        <v>37699200</v>
      </c>
      <c r="AI39" s="92"/>
      <c r="AJ39" s="77"/>
    </row>
    <row r="40" spans="3:37" ht="26.25" customHeight="1" x14ac:dyDescent="0.25">
      <c r="C40" s="254"/>
      <c r="D40" s="164"/>
      <c r="E40" s="164"/>
      <c r="F40" s="228"/>
      <c r="G40" s="228"/>
      <c r="H40" s="228"/>
      <c r="I40" s="228"/>
      <c r="J40" s="238"/>
      <c r="K40" s="174" t="s">
        <v>222</v>
      </c>
      <c r="L40" s="236" t="s">
        <v>223</v>
      </c>
      <c r="M40" s="49" t="s">
        <v>195</v>
      </c>
      <c r="N40" s="85">
        <v>0</v>
      </c>
      <c r="O40" s="145">
        <v>0</v>
      </c>
      <c r="P40" s="85">
        <v>0</v>
      </c>
      <c r="Q40" s="86">
        <v>0</v>
      </c>
      <c r="R40" s="85">
        <v>1</v>
      </c>
      <c r="S40" s="86">
        <f>R40/V40</f>
        <v>1</v>
      </c>
      <c r="T40" s="85">
        <v>0</v>
      </c>
      <c r="U40" s="86">
        <f t="shared" si="18"/>
        <v>0</v>
      </c>
      <c r="V40" s="142">
        <v>1</v>
      </c>
      <c r="W40" s="143">
        <f t="shared" si="19"/>
        <v>1</v>
      </c>
      <c r="X40" s="76" t="s">
        <v>149</v>
      </c>
      <c r="Y40" s="92"/>
      <c r="Z40" s="92"/>
      <c r="AA40" s="92"/>
      <c r="AB40" s="92"/>
      <c r="AC40" s="92"/>
      <c r="AD40" s="92"/>
      <c r="AE40" s="110">
        <v>82000000</v>
      </c>
      <c r="AF40" s="110">
        <v>82000000</v>
      </c>
      <c r="AG40" s="110">
        <v>82000000</v>
      </c>
      <c r="AH40" s="111">
        <f>Z40+AB40+AD40+AF40</f>
        <v>82000000</v>
      </c>
      <c r="AI40" s="159" t="s">
        <v>253</v>
      </c>
      <c r="AJ40" s="220" t="s">
        <v>129</v>
      </c>
    </row>
    <row r="41" spans="3:37" ht="28.5" customHeight="1" x14ac:dyDescent="0.25">
      <c r="C41" s="255"/>
      <c r="D41" s="165"/>
      <c r="E41" s="165"/>
      <c r="F41" s="170"/>
      <c r="G41" s="170"/>
      <c r="H41" s="170"/>
      <c r="I41" s="170"/>
      <c r="J41" s="172"/>
      <c r="K41" s="165"/>
      <c r="L41" s="237"/>
      <c r="M41" s="118" t="s">
        <v>224</v>
      </c>
      <c r="N41" s="85">
        <v>0</v>
      </c>
      <c r="O41" s="145">
        <v>0</v>
      </c>
      <c r="P41" s="85">
        <v>0</v>
      </c>
      <c r="Q41" s="86">
        <v>0</v>
      </c>
      <c r="R41" s="85">
        <v>1</v>
      </c>
      <c r="S41" s="86">
        <f>R41/V41</f>
        <v>1</v>
      </c>
      <c r="T41" s="85">
        <v>0</v>
      </c>
      <c r="U41" s="86">
        <f t="shared" si="17"/>
        <v>0</v>
      </c>
      <c r="V41" s="142">
        <v>1</v>
      </c>
      <c r="W41" s="143">
        <f t="shared" ref="W41" si="21">O41+Q41+S41</f>
        <v>1</v>
      </c>
      <c r="X41" s="76" t="s">
        <v>149</v>
      </c>
      <c r="Y41" s="92"/>
      <c r="Z41" s="92"/>
      <c r="AA41" s="92"/>
      <c r="AB41" s="92"/>
      <c r="AC41" s="92"/>
      <c r="AD41" s="92"/>
      <c r="AE41" s="91"/>
      <c r="AF41" s="92"/>
      <c r="AG41" s="92"/>
      <c r="AH41" s="92"/>
      <c r="AI41" s="160"/>
      <c r="AJ41" s="221"/>
    </row>
    <row r="42" spans="3:37" ht="71.25" customHeight="1" x14ac:dyDescent="0.25">
      <c r="C42" s="218" t="s">
        <v>208</v>
      </c>
      <c r="D42" s="174" t="s">
        <v>29</v>
      </c>
      <c r="E42" s="174" t="s">
        <v>29</v>
      </c>
      <c r="F42" s="169" t="s">
        <v>91</v>
      </c>
      <c r="G42" s="21">
        <v>3000</v>
      </c>
      <c r="H42" s="169" t="s">
        <v>170</v>
      </c>
      <c r="I42" s="169" t="s">
        <v>92</v>
      </c>
      <c r="J42" s="174" t="s">
        <v>93</v>
      </c>
      <c r="K42" s="124" t="s">
        <v>188</v>
      </c>
      <c r="L42" s="231" t="s">
        <v>95</v>
      </c>
      <c r="M42" s="248" t="s">
        <v>268</v>
      </c>
      <c r="N42" s="85">
        <v>86</v>
      </c>
      <c r="O42" s="126">
        <f t="shared" ref="O42:O44" si="22">N42/V42</f>
        <v>0.86</v>
      </c>
      <c r="P42" s="85">
        <v>92</v>
      </c>
      <c r="Q42" s="126">
        <f>P42/V42</f>
        <v>0.92</v>
      </c>
      <c r="R42" s="85">
        <v>35</v>
      </c>
      <c r="S42" s="126">
        <f>R42/V42</f>
        <v>0.35</v>
      </c>
      <c r="T42" s="85">
        <v>23</v>
      </c>
      <c r="U42" s="86">
        <f>T42/V42</f>
        <v>0.23</v>
      </c>
      <c r="V42" s="142">
        <v>100</v>
      </c>
      <c r="W42" s="143">
        <f>O42+Q42+S42+U42-136%</f>
        <v>0.99999999999999978</v>
      </c>
      <c r="X42" s="184" t="s">
        <v>149</v>
      </c>
      <c r="Y42" s="259">
        <v>3141600</v>
      </c>
      <c r="Z42" s="259">
        <v>3141600</v>
      </c>
      <c r="AA42" s="263">
        <v>251328000</v>
      </c>
      <c r="AB42" s="239">
        <v>75398400</v>
      </c>
      <c r="AC42" s="256">
        <v>97389600</v>
      </c>
      <c r="AD42" s="256">
        <v>97389600</v>
      </c>
      <c r="AE42" s="178">
        <v>75398400</v>
      </c>
      <c r="AF42" s="178">
        <v>75398400</v>
      </c>
      <c r="AG42" s="258">
        <f>Y42+AA42+AC42+AE43</f>
        <v>351859200</v>
      </c>
      <c r="AH42" s="178">
        <f>Z42+AB42+AD42+AF43+AF42</f>
        <v>251328000</v>
      </c>
      <c r="AI42" s="182" t="s">
        <v>254</v>
      </c>
      <c r="AJ42" s="257" t="s">
        <v>132</v>
      </c>
      <c r="AK42" s="161"/>
    </row>
    <row r="43" spans="3:37" ht="79.5" customHeight="1" x14ac:dyDescent="0.25">
      <c r="C43" s="218"/>
      <c r="D43" s="164"/>
      <c r="E43" s="164"/>
      <c r="F43" s="228"/>
      <c r="G43" s="21">
        <v>3000</v>
      </c>
      <c r="H43" s="228"/>
      <c r="I43" s="228"/>
      <c r="J43" s="164"/>
      <c r="K43" s="124" t="s">
        <v>94</v>
      </c>
      <c r="L43" s="232"/>
      <c r="M43" s="249"/>
      <c r="N43" s="85">
        <v>931</v>
      </c>
      <c r="O43" s="126">
        <f t="shared" si="22"/>
        <v>0.42318181818181816</v>
      </c>
      <c r="P43" s="85">
        <v>386</v>
      </c>
      <c r="Q43" s="126">
        <f>P43/V43</f>
        <v>0.17545454545454545</v>
      </c>
      <c r="R43" s="85">
        <v>392</v>
      </c>
      <c r="S43" s="126">
        <f t="shared" ref="S43:S44" si="23">R43/V43</f>
        <v>0.17818181818181819</v>
      </c>
      <c r="T43" s="85">
        <v>1709</v>
      </c>
      <c r="U43" s="86">
        <f t="shared" ref="U43:U44" si="24">T43/V43</f>
        <v>0.77681818181818185</v>
      </c>
      <c r="V43" s="142">
        <v>2200</v>
      </c>
      <c r="W43" s="143">
        <f>O43+Q43+S43+U43-55.36%</f>
        <v>1.0000363636363638</v>
      </c>
      <c r="X43" s="184"/>
      <c r="Y43" s="260"/>
      <c r="Z43" s="260"/>
      <c r="AA43" s="263"/>
      <c r="AB43" s="239"/>
      <c r="AC43" s="256"/>
      <c r="AD43" s="256"/>
      <c r="AE43" s="178"/>
      <c r="AF43" s="178"/>
      <c r="AG43" s="258"/>
      <c r="AH43" s="178"/>
      <c r="AI43" s="182"/>
      <c r="AJ43" s="257"/>
      <c r="AK43" s="162"/>
    </row>
    <row r="44" spans="3:37" ht="59.25" customHeight="1" x14ac:dyDescent="0.25">
      <c r="C44" s="218"/>
      <c r="D44" s="165"/>
      <c r="E44" s="165"/>
      <c r="F44" s="170"/>
      <c r="G44" s="21">
        <v>3000</v>
      </c>
      <c r="H44" s="170"/>
      <c r="I44" s="170"/>
      <c r="J44" s="165"/>
      <c r="K44" s="124" t="s">
        <v>230</v>
      </c>
      <c r="L44" s="233"/>
      <c r="M44" s="250"/>
      <c r="N44" s="85">
        <v>8</v>
      </c>
      <c r="O44" s="126">
        <f t="shared" si="22"/>
        <v>0.36363636363636365</v>
      </c>
      <c r="P44" s="85">
        <v>7</v>
      </c>
      <c r="Q44" s="126">
        <f>P44/V44</f>
        <v>0.31818181818181818</v>
      </c>
      <c r="R44" s="85">
        <v>7</v>
      </c>
      <c r="S44" s="126">
        <f t="shared" si="23"/>
        <v>0.31818181818181818</v>
      </c>
      <c r="T44" s="85">
        <v>5</v>
      </c>
      <c r="U44" s="86">
        <f t="shared" si="24"/>
        <v>0.22727272727272727</v>
      </c>
      <c r="V44" s="142">
        <v>22</v>
      </c>
      <c r="W44" s="143">
        <f>O44+Q44+S44+U44-22.73%</f>
        <v>0.99997272727272724</v>
      </c>
      <c r="X44" s="184"/>
      <c r="Y44" s="261"/>
      <c r="Z44" s="261"/>
      <c r="AA44" s="263"/>
      <c r="AB44" s="239"/>
      <c r="AC44" s="256"/>
      <c r="AD44" s="256"/>
      <c r="AE44" s="178"/>
      <c r="AF44" s="178"/>
      <c r="AG44" s="258"/>
      <c r="AH44" s="178"/>
      <c r="AI44" s="182"/>
      <c r="AJ44" s="257"/>
      <c r="AK44" s="163"/>
    </row>
    <row r="45" spans="3:37" ht="138.75" customHeight="1" x14ac:dyDescent="0.25">
      <c r="C45" s="123" t="s">
        <v>208</v>
      </c>
      <c r="D45" s="7" t="s">
        <v>29</v>
      </c>
      <c r="E45" s="7" t="s">
        <v>29</v>
      </c>
      <c r="F45" s="30" t="s">
        <v>96</v>
      </c>
      <c r="G45" s="68">
        <v>27</v>
      </c>
      <c r="H45" s="30" t="s">
        <v>97</v>
      </c>
      <c r="I45" s="30" t="s">
        <v>98</v>
      </c>
      <c r="J45" s="61" t="s">
        <v>99</v>
      </c>
      <c r="K45" s="61" t="s">
        <v>100</v>
      </c>
      <c r="L45" s="70" t="s">
        <v>101</v>
      </c>
      <c r="M45" s="69" t="s">
        <v>288</v>
      </c>
      <c r="N45" s="136">
        <v>3</v>
      </c>
      <c r="O45" s="137">
        <f t="shared" si="14"/>
        <v>0.33333333333333331</v>
      </c>
      <c r="P45" s="136">
        <v>6</v>
      </c>
      <c r="Q45" s="137">
        <f>P45/V45</f>
        <v>0.66666666666666663</v>
      </c>
      <c r="R45" s="85">
        <v>0</v>
      </c>
      <c r="S45" s="126">
        <f t="shared" si="3"/>
        <v>0</v>
      </c>
      <c r="T45" s="85">
        <v>0</v>
      </c>
      <c r="U45" s="139">
        <f t="shared" si="12"/>
        <v>0</v>
      </c>
      <c r="V45" s="146">
        <v>9</v>
      </c>
      <c r="W45" s="147">
        <f>O45+Q45+S45+U45</f>
        <v>1</v>
      </c>
      <c r="X45" s="78" t="s">
        <v>149</v>
      </c>
      <c r="Y45" s="108">
        <v>22619520</v>
      </c>
      <c r="Z45" s="108">
        <v>22619520</v>
      </c>
      <c r="AA45" s="108">
        <v>22619520</v>
      </c>
      <c r="AB45" s="108">
        <v>22619520</v>
      </c>
      <c r="AC45" s="108">
        <v>0</v>
      </c>
      <c r="AD45" s="91">
        <v>0</v>
      </c>
      <c r="AE45" s="91">
        <v>0</v>
      </c>
      <c r="AF45" s="92"/>
      <c r="AG45" s="91">
        <v>45239040</v>
      </c>
      <c r="AH45" s="91">
        <f>Z45+AB45</f>
        <v>45239040</v>
      </c>
      <c r="AI45" s="77" t="s">
        <v>136</v>
      </c>
      <c r="AJ45" s="77" t="s">
        <v>132</v>
      </c>
      <c r="AK45" s="42" t="s">
        <v>209</v>
      </c>
    </row>
    <row r="46" spans="3:37" s="53" customFormat="1" ht="150.75" customHeight="1" x14ac:dyDescent="0.25">
      <c r="C46" s="123" t="s">
        <v>208</v>
      </c>
      <c r="D46" s="8" t="s">
        <v>29</v>
      </c>
      <c r="E46" s="8"/>
      <c r="F46" s="8" t="s">
        <v>291</v>
      </c>
      <c r="G46" s="59">
        <v>50</v>
      </c>
      <c r="H46" s="8" t="s">
        <v>102</v>
      </c>
      <c r="I46" s="8" t="s">
        <v>287</v>
      </c>
      <c r="J46" s="58" t="s">
        <v>103</v>
      </c>
      <c r="K46" s="58" t="s">
        <v>104</v>
      </c>
      <c r="L46" s="114" t="s">
        <v>105</v>
      </c>
      <c r="M46" s="117" t="s">
        <v>231</v>
      </c>
      <c r="N46" s="136">
        <v>2</v>
      </c>
      <c r="O46" s="137">
        <f t="shared" si="14"/>
        <v>0.10526315789473684</v>
      </c>
      <c r="P46" s="136">
        <v>8</v>
      </c>
      <c r="Q46" s="137">
        <f t="shared" ref="Q46:Q56" si="25">P46/V46</f>
        <v>0.42105263157894735</v>
      </c>
      <c r="R46" s="136">
        <v>6</v>
      </c>
      <c r="S46" s="137">
        <f t="shared" si="3"/>
        <v>0.31578947368421051</v>
      </c>
      <c r="T46" s="136">
        <v>3</v>
      </c>
      <c r="U46" s="139">
        <f>T46/V46</f>
        <v>0.15789473684210525</v>
      </c>
      <c r="V46" s="146">
        <v>19</v>
      </c>
      <c r="W46" s="147">
        <f>O46+Q46+S46+U46</f>
        <v>1</v>
      </c>
      <c r="X46" s="76" t="s">
        <v>149</v>
      </c>
      <c r="Y46" s="91">
        <v>79168320</v>
      </c>
      <c r="Z46" s="91">
        <v>0</v>
      </c>
      <c r="AA46" s="91">
        <v>79168320</v>
      </c>
      <c r="AB46" s="91">
        <v>33929280</v>
      </c>
      <c r="AC46" s="91">
        <v>94248000</v>
      </c>
      <c r="AD46" s="91">
        <v>71628480</v>
      </c>
      <c r="AE46" s="91">
        <v>0</v>
      </c>
      <c r="AF46" s="91">
        <v>0</v>
      </c>
      <c r="AG46" s="91">
        <f>Y46+AA46+AC46</f>
        <v>252584640</v>
      </c>
      <c r="AH46" s="91">
        <f>AB46+AD46</f>
        <v>105557760</v>
      </c>
      <c r="AI46" s="77" t="s">
        <v>146</v>
      </c>
      <c r="AJ46" s="77" t="s">
        <v>133</v>
      </c>
    </row>
    <row r="47" spans="3:37" ht="75" customHeight="1" x14ac:dyDescent="0.25">
      <c r="C47" s="218" t="s">
        <v>208</v>
      </c>
      <c r="D47" s="174"/>
      <c r="E47" s="174" t="s">
        <v>29</v>
      </c>
      <c r="F47" s="174" t="s">
        <v>106</v>
      </c>
      <c r="G47" s="169">
        <v>6</v>
      </c>
      <c r="H47" s="169" t="s">
        <v>107</v>
      </c>
      <c r="I47" s="169" t="s">
        <v>108</v>
      </c>
      <c r="J47" s="174" t="s">
        <v>111</v>
      </c>
      <c r="K47" s="57" t="s">
        <v>238</v>
      </c>
      <c r="L47" s="72" t="s">
        <v>192</v>
      </c>
      <c r="M47" s="244" t="s">
        <v>272</v>
      </c>
      <c r="N47" s="85">
        <v>0</v>
      </c>
      <c r="O47" s="126">
        <f t="shared" si="14"/>
        <v>0</v>
      </c>
      <c r="P47" s="85">
        <v>0</v>
      </c>
      <c r="Q47" s="126">
        <f t="shared" si="25"/>
        <v>0</v>
      </c>
      <c r="R47" s="85">
        <v>3</v>
      </c>
      <c r="S47" s="126">
        <v>0</v>
      </c>
      <c r="T47" s="85">
        <v>0</v>
      </c>
      <c r="U47" s="86">
        <f t="shared" si="12"/>
        <v>0</v>
      </c>
      <c r="V47" s="148">
        <v>3</v>
      </c>
      <c r="W47" s="141">
        <f>Q47+S47+U47</f>
        <v>0</v>
      </c>
      <c r="X47" s="76" t="s">
        <v>149</v>
      </c>
      <c r="Y47" s="242">
        <v>0</v>
      </c>
      <c r="Z47" s="242">
        <v>0</v>
      </c>
      <c r="AA47" s="242">
        <v>0</v>
      </c>
      <c r="AB47" s="242">
        <v>0</v>
      </c>
      <c r="AC47" s="242">
        <v>46800000</v>
      </c>
      <c r="AD47" s="242">
        <v>46800000</v>
      </c>
      <c r="AE47" s="242">
        <v>110000000</v>
      </c>
      <c r="AF47" s="242">
        <v>0</v>
      </c>
      <c r="AG47" s="251">
        <v>156000000</v>
      </c>
      <c r="AH47" s="240">
        <f>Z47+AB47+AD47+AF47:AF48</f>
        <v>46800000</v>
      </c>
      <c r="AI47" s="77" t="s">
        <v>136</v>
      </c>
      <c r="AJ47" s="182" t="s">
        <v>132</v>
      </c>
    </row>
    <row r="48" spans="3:37" ht="72.75" customHeight="1" x14ac:dyDescent="0.25">
      <c r="C48" s="218"/>
      <c r="D48" s="164"/>
      <c r="E48" s="164"/>
      <c r="F48" s="164"/>
      <c r="G48" s="228"/>
      <c r="H48" s="228"/>
      <c r="I48" s="228"/>
      <c r="J48" s="164"/>
      <c r="K48" s="57" t="s">
        <v>227</v>
      </c>
      <c r="L48" s="72" t="s">
        <v>113</v>
      </c>
      <c r="M48" s="245"/>
      <c r="N48" s="85">
        <v>0</v>
      </c>
      <c r="O48" s="126">
        <f t="shared" ref="O48:O49" si="26">N48/V48</f>
        <v>0</v>
      </c>
      <c r="P48" s="85">
        <v>0</v>
      </c>
      <c r="Q48" s="126">
        <f t="shared" ref="Q48:Q49" si="27">P48/V48</f>
        <v>0</v>
      </c>
      <c r="R48" s="85">
        <v>3</v>
      </c>
      <c r="S48" s="126">
        <v>0</v>
      </c>
      <c r="T48" s="85">
        <v>0</v>
      </c>
      <c r="U48" s="86">
        <f t="shared" ref="U48:U49" si="28">T48/V48</f>
        <v>0</v>
      </c>
      <c r="V48" s="148">
        <v>6</v>
      </c>
      <c r="W48" s="141">
        <f t="shared" ref="W48:W49" si="29">Q48+S48+U48</f>
        <v>0</v>
      </c>
      <c r="X48" s="76" t="s">
        <v>149</v>
      </c>
      <c r="Y48" s="243"/>
      <c r="Z48" s="243"/>
      <c r="AA48" s="243"/>
      <c r="AB48" s="243"/>
      <c r="AC48" s="243"/>
      <c r="AD48" s="243"/>
      <c r="AE48" s="243"/>
      <c r="AF48" s="243"/>
      <c r="AG48" s="241"/>
      <c r="AH48" s="241"/>
      <c r="AI48" s="77" t="s">
        <v>241</v>
      </c>
      <c r="AJ48" s="182"/>
    </row>
    <row r="49" spans="3:36" ht="76.5" customHeight="1" x14ac:dyDescent="0.25">
      <c r="C49" s="218"/>
      <c r="D49" s="164"/>
      <c r="E49" s="164"/>
      <c r="F49" s="165"/>
      <c r="G49" s="170"/>
      <c r="H49" s="170"/>
      <c r="I49" s="228"/>
      <c r="J49" s="164"/>
      <c r="K49" s="57" t="s">
        <v>240</v>
      </c>
      <c r="L49" s="72" t="s">
        <v>192</v>
      </c>
      <c r="M49" s="246" t="s">
        <v>256</v>
      </c>
      <c r="N49" s="85">
        <v>0</v>
      </c>
      <c r="O49" s="126">
        <f t="shared" si="26"/>
        <v>0</v>
      </c>
      <c r="P49" s="85">
        <v>0</v>
      </c>
      <c r="Q49" s="126">
        <f t="shared" si="27"/>
        <v>0</v>
      </c>
      <c r="R49" s="85">
        <v>2</v>
      </c>
      <c r="S49" s="126">
        <v>0</v>
      </c>
      <c r="T49" s="85">
        <v>0</v>
      </c>
      <c r="U49" s="86">
        <f t="shared" si="28"/>
        <v>0</v>
      </c>
      <c r="V49" s="148">
        <v>6</v>
      </c>
      <c r="W49" s="141">
        <f t="shared" si="29"/>
        <v>0</v>
      </c>
      <c r="X49" s="76" t="s">
        <v>149</v>
      </c>
      <c r="Y49" s="242">
        <v>0</v>
      </c>
      <c r="Z49" s="242">
        <v>0</v>
      </c>
      <c r="AA49" s="242">
        <v>0</v>
      </c>
      <c r="AB49" s="242">
        <v>0</v>
      </c>
      <c r="AC49" s="242">
        <v>26700000</v>
      </c>
      <c r="AD49" s="242">
        <v>26700000</v>
      </c>
      <c r="AE49" s="242">
        <v>62300000</v>
      </c>
      <c r="AF49" s="242">
        <v>0</v>
      </c>
      <c r="AG49" s="251">
        <v>89000000</v>
      </c>
      <c r="AH49" s="240">
        <f>AD49+AF49</f>
        <v>26700000</v>
      </c>
      <c r="AI49" s="77" t="s">
        <v>242</v>
      </c>
      <c r="AJ49" s="182"/>
    </row>
    <row r="50" spans="3:36" ht="69" customHeight="1" x14ac:dyDescent="0.25">
      <c r="C50" s="218"/>
      <c r="D50" s="164"/>
      <c r="E50" s="164"/>
      <c r="F50" s="75" t="s">
        <v>109</v>
      </c>
      <c r="G50" s="20">
        <v>6</v>
      </c>
      <c r="H50" s="75" t="s">
        <v>110</v>
      </c>
      <c r="I50" s="228"/>
      <c r="J50" s="165"/>
      <c r="K50" s="57" t="s">
        <v>239</v>
      </c>
      <c r="L50" s="72" t="s">
        <v>113</v>
      </c>
      <c r="M50" s="247"/>
      <c r="N50" s="85">
        <v>0</v>
      </c>
      <c r="O50" s="126">
        <v>0</v>
      </c>
      <c r="P50" s="85">
        <v>0</v>
      </c>
      <c r="Q50" s="126">
        <v>0</v>
      </c>
      <c r="R50" s="85">
        <v>3</v>
      </c>
      <c r="S50" s="126">
        <v>0</v>
      </c>
      <c r="T50" s="85">
        <v>0</v>
      </c>
      <c r="U50" s="86">
        <f t="shared" si="12"/>
        <v>0</v>
      </c>
      <c r="V50" s="148">
        <v>7</v>
      </c>
      <c r="W50" s="141">
        <f>Q50+S50+U50</f>
        <v>0</v>
      </c>
      <c r="X50" s="76" t="s">
        <v>149</v>
      </c>
      <c r="Y50" s="243"/>
      <c r="Z50" s="243"/>
      <c r="AA50" s="243"/>
      <c r="AB50" s="243"/>
      <c r="AC50" s="243"/>
      <c r="AD50" s="243"/>
      <c r="AE50" s="243"/>
      <c r="AF50" s="243"/>
      <c r="AG50" s="241"/>
      <c r="AH50" s="241"/>
      <c r="AI50" s="77" t="s">
        <v>136</v>
      </c>
      <c r="AJ50" s="182"/>
    </row>
    <row r="51" spans="3:36" ht="105.75" customHeight="1" x14ac:dyDescent="0.25">
      <c r="C51" s="218"/>
      <c r="D51" s="164"/>
      <c r="E51" s="164"/>
      <c r="F51" s="75" t="s">
        <v>114</v>
      </c>
      <c r="G51" s="20">
        <v>3</v>
      </c>
      <c r="H51" s="75" t="s">
        <v>115</v>
      </c>
      <c r="I51" s="228"/>
      <c r="J51" s="8" t="s">
        <v>111</v>
      </c>
      <c r="K51" s="8" t="s">
        <v>112</v>
      </c>
      <c r="L51" s="72" t="s">
        <v>189</v>
      </c>
      <c r="M51" s="51" t="s">
        <v>257</v>
      </c>
      <c r="N51" s="85">
        <v>0</v>
      </c>
      <c r="O51" s="126">
        <f t="shared" ref="O51" si="30">N51/V51</f>
        <v>0</v>
      </c>
      <c r="P51" s="85">
        <v>0</v>
      </c>
      <c r="Q51" s="126">
        <f t="shared" ref="Q51" si="31">P51/V51</f>
        <v>0</v>
      </c>
      <c r="R51" s="85">
        <v>1</v>
      </c>
      <c r="S51" s="126">
        <f>R51/V51</f>
        <v>1</v>
      </c>
      <c r="T51" s="85">
        <v>0</v>
      </c>
      <c r="U51" s="86">
        <f t="shared" si="12"/>
        <v>0</v>
      </c>
      <c r="V51" s="142">
        <v>1</v>
      </c>
      <c r="W51" s="143">
        <f>Q51+S51+U51</f>
        <v>1</v>
      </c>
      <c r="X51" s="76" t="s">
        <v>149</v>
      </c>
      <c r="Y51" s="92"/>
      <c r="Z51" s="92"/>
      <c r="AA51" s="92"/>
      <c r="AB51" s="92"/>
      <c r="AC51" s="91">
        <v>60000000</v>
      </c>
      <c r="AD51" s="91">
        <v>60000000</v>
      </c>
      <c r="AE51" s="91">
        <v>0</v>
      </c>
      <c r="AF51" s="91">
        <v>0</v>
      </c>
      <c r="AG51" s="91">
        <v>60000000</v>
      </c>
      <c r="AH51" s="91">
        <f>AD51+AF51</f>
        <v>60000000</v>
      </c>
      <c r="AI51" s="77" t="s">
        <v>259</v>
      </c>
      <c r="AJ51" s="182"/>
    </row>
    <row r="52" spans="3:36" ht="193.5" customHeight="1" x14ac:dyDescent="0.25">
      <c r="C52" s="218" t="s">
        <v>116</v>
      </c>
      <c r="D52" s="65" t="s">
        <v>29</v>
      </c>
      <c r="E52" s="65" t="s">
        <v>29</v>
      </c>
      <c r="F52" s="169" t="s">
        <v>117</v>
      </c>
      <c r="G52" s="169">
        <v>100</v>
      </c>
      <c r="H52" s="169" t="s">
        <v>118</v>
      </c>
      <c r="I52" s="174" t="s">
        <v>119</v>
      </c>
      <c r="J52" s="8" t="s">
        <v>120</v>
      </c>
      <c r="K52" s="74" t="s">
        <v>260</v>
      </c>
      <c r="L52" s="72" t="s">
        <v>142</v>
      </c>
      <c r="M52" s="51" t="s">
        <v>200</v>
      </c>
      <c r="N52" s="85">
        <v>0</v>
      </c>
      <c r="O52" s="126">
        <f t="shared" si="14"/>
        <v>0</v>
      </c>
      <c r="P52" s="85">
        <v>0</v>
      </c>
      <c r="Q52" s="126">
        <f t="shared" si="25"/>
        <v>0</v>
      </c>
      <c r="R52" s="134">
        <v>69</v>
      </c>
      <c r="S52" s="126">
        <v>0</v>
      </c>
      <c r="T52" s="134">
        <v>69</v>
      </c>
      <c r="U52" s="86">
        <f t="shared" si="12"/>
        <v>1</v>
      </c>
      <c r="V52" s="142">
        <v>69</v>
      </c>
      <c r="W52" s="143">
        <f>Q52+S52+U52</f>
        <v>1</v>
      </c>
      <c r="X52" s="220" t="s">
        <v>138</v>
      </c>
      <c r="Y52" s="112">
        <v>0</v>
      </c>
      <c r="Z52" s="112">
        <v>0</v>
      </c>
      <c r="AA52" s="112">
        <v>0</v>
      </c>
      <c r="AB52" s="112">
        <v>0</v>
      </c>
      <c r="AC52" s="112">
        <v>0</v>
      </c>
      <c r="AD52" s="112">
        <v>0</v>
      </c>
      <c r="AE52" s="112">
        <v>0</v>
      </c>
      <c r="AF52" s="112">
        <v>0</v>
      </c>
      <c r="AG52" s="112">
        <v>0</v>
      </c>
      <c r="AH52" s="112">
        <v>0</v>
      </c>
      <c r="AI52" s="159" t="s">
        <v>141</v>
      </c>
      <c r="AJ52" s="92" t="s">
        <v>134</v>
      </c>
    </row>
    <row r="53" spans="3:36" ht="186.75" customHeight="1" x14ac:dyDescent="0.25">
      <c r="C53" s="218"/>
      <c r="D53" s="66"/>
      <c r="E53" s="66"/>
      <c r="F53" s="170"/>
      <c r="G53" s="170"/>
      <c r="H53" s="170"/>
      <c r="I53" s="164"/>
      <c r="J53" s="8" t="s">
        <v>120</v>
      </c>
      <c r="K53" s="74" t="s">
        <v>234</v>
      </c>
      <c r="L53" s="72" t="s">
        <v>235</v>
      </c>
      <c r="M53" s="51" t="s">
        <v>275</v>
      </c>
      <c r="N53" s="85">
        <v>0</v>
      </c>
      <c r="O53" s="126">
        <f t="shared" ref="O53" si="32">N53/V53</f>
        <v>0</v>
      </c>
      <c r="P53" s="85">
        <v>0</v>
      </c>
      <c r="Q53" s="126">
        <f t="shared" ref="Q53" si="33">P53/V53</f>
        <v>0</v>
      </c>
      <c r="R53" s="134">
        <v>79</v>
      </c>
      <c r="S53" s="126">
        <f>R53/V53</f>
        <v>0.3347457627118644</v>
      </c>
      <c r="T53" s="126">
        <v>0</v>
      </c>
      <c r="U53" s="86">
        <f t="shared" ref="U53" si="34">T53/V53</f>
        <v>0</v>
      </c>
      <c r="V53" s="142">
        <v>236</v>
      </c>
      <c r="W53" s="143">
        <f>Q53+S53+U53</f>
        <v>0.3347457627118644</v>
      </c>
      <c r="X53" s="221"/>
      <c r="Y53" s="112">
        <v>0</v>
      </c>
      <c r="Z53" s="112">
        <v>0</v>
      </c>
      <c r="AA53" s="112">
        <v>0</v>
      </c>
      <c r="AB53" s="112">
        <v>0</v>
      </c>
      <c r="AC53" s="112">
        <v>0</v>
      </c>
      <c r="AD53" s="112">
        <v>0</v>
      </c>
      <c r="AE53" s="112">
        <v>0</v>
      </c>
      <c r="AF53" s="112">
        <v>0</v>
      </c>
      <c r="AG53" s="112">
        <v>0</v>
      </c>
      <c r="AH53" s="112">
        <v>0</v>
      </c>
      <c r="AI53" s="160"/>
      <c r="AJ53" s="92"/>
    </row>
    <row r="54" spans="3:36" ht="154.5" customHeight="1" x14ac:dyDescent="0.25">
      <c r="C54" s="218"/>
      <c r="D54" s="67" t="s">
        <v>29</v>
      </c>
      <c r="E54" s="67" t="s">
        <v>29</v>
      </c>
      <c r="F54" s="169" t="s">
        <v>121</v>
      </c>
      <c r="G54" s="22">
        <v>30000</v>
      </c>
      <c r="H54" s="75" t="s">
        <v>122</v>
      </c>
      <c r="I54" s="164"/>
      <c r="J54" s="8" t="s">
        <v>123</v>
      </c>
      <c r="K54" s="74" t="s">
        <v>166</v>
      </c>
      <c r="L54" s="72" t="s">
        <v>165</v>
      </c>
      <c r="M54" s="49" t="s">
        <v>295</v>
      </c>
      <c r="N54" s="85">
        <v>0</v>
      </c>
      <c r="O54" s="126">
        <f t="shared" si="14"/>
        <v>0</v>
      </c>
      <c r="P54" s="85">
        <v>0</v>
      </c>
      <c r="Q54" s="126">
        <f t="shared" si="25"/>
        <v>0</v>
      </c>
      <c r="R54" s="134">
        <v>5434</v>
      </c>
      <c r="S54" s="126">
        <f t="shared" si="3"/>
        <v>1.000184060371802</v>
      </c>
      <c r="T54" s="85">
        <v>0</v>
      </c>
      <c r="U54" s="86">
        <v>0</v>
      </c>
      <c r="V54" s="142">
        <v>5433</v>
      </c>
      <c r="W54" s="143">
        <f>O54+Q54+S54+U54-4%</f>
        <v>0.96018406037180193</v>
      </c>
      <c r="X54" s="76" t="s">
        <v>169</v>
      </c>
      <c r="Y54" s="112">
        <v>0</v>
      </c>
      <c r="Z54" s="112">
        <v>0</v>
      </c>
      <c r="AA54" s="112">
        <v>0</v>
      </c>
      <c r="AB54" s="112">
        <v>0</v>
      </c>
      <c r="AC54" s="112">
        <v>0</v>
      </c>
      <c r="AD54" s="112">
        <v>0</v>
      </c>
      <c r="AE54" s="112">
        <v>0</v>
      </c>
      <c r="AF54" s="112">
        <v>0</v>
      </c>
      <c r="AG54" s="112">
        <v>0</v>
      </c>
      <c r="AH54" s="112">
        <v>0</v>
      </c>
      <c r="AI54" s="92" t="s">
        <v>140</v>
      </c>
      <c r="AJ54" s="92"/>
    </row>
    <row r="55" spans="3:36" ht="48.75" customHeight="1" x14ac:dyDescent="0.25">
      <c r="C55" s="123" t="s">
        <v>116</v>
      </c>
      <c r="D55" s="67" t="s">
        <v>29</v>
      </c>
      <c r="E55" s="67" t="s">
        <v>29</v>
      </c>
      <c r="F55" s="170"/>
      <c r="G55" s="22">
        <v>30000</v>
      </c>
      <c r="H55" s="75" t="s">
        <v>122</v>
      </c>
      <c r="I55" s="165"/>
      <c r="J55" s="158" t="s">
        <v>123</v>
      </c>
      <c r="K55" s="158" t="s">
        <v>167</v>
      </c>
      <c r="L55" s="157" t="s">
        <v>168</v>
      </c>
      <c r="M55" s="49" t="s">
        <v>276</v>
      </c>
      <c r="N55" s="85">
        <v>0</v>
      </c>
      <c r="O55" s="126">
        <f t="shared" si="14"/>
        <v>0</v>
      </c>
      <c r="P55" s="85">
        <v>10866</v>
      </c>
      <c r="Q55" s="126">
        <f t="shared" si="25"/>
        <v>0.52075146170804176</v>
      </c>
      <c r="R55" s="86">
        <v>0</v>
      </c>
      <c r="S55" s="126">
        <f t="shared" si="3"/>
        <v>0</v>
      </c>
      <c r="T55" s="85">
        <v>10000</v>
      </c>
      <c r="U55" s="86">
        <v>0</v>
      </c>
      <c r="V55" s="142">
        <v>20866</v>
      </c>
      <c r="W55" s="143">
        <f>O55+Q55+S55+U55</f>
        <v>0.52075146170804176</v>
      </c>
      <c r="X55" s="76"/>
      <c r="Y55" s="112">
        <v>0</v>
      </c>
      <c r="Z55" s="112">
        <v>0</v>
      </c>
      <c r="AA55" s="112">
        <v>0</v>
      </c>
      <c r="AB55" s="112">
        <v>0</v>
      </c>
      <c r="AC55" s="112">
        <v>0</v>
      </c>
      <c r="AD55" s="112">
        <v>0</v>
      </c>
      <c r="AE55" s="112">
        <v>0</v>
      </c>
      <c r="AF55" s="112">
        <v>0</v>
      </c>
      <c r="AG55" s="112">
        <v>0</v>
      </c>
      <c r="AH55" s="112">
        <v>0</v>
      </c>
      <c r="AI55" s="92"/>
      <c r="AJ55" s="92"/>
    </row>
    <row r="56" spans="3:36" ht="52.5" customHeight="1" x14ac:dyDescent="0.25">
      <c r="C56" s="123" t="s">
        <v>116</v>
      </c>
      <c r="D56" s="8" t="s">
        <v>29</v>
      </c>
      <c r="E56" s="8" t="s">
        <v>29</v>
      </c>
      <c r="F56" s="75" t="s">
        <v>70</v>
      </c>
      <c r="G56" s="20">
        <v>1</v>
      </c>
      <c r="H56" s="75" t="s">
        <v>71</v>
      </c>
      <c r="I56" s="8" t="s">
        <v>124</v>
      </c>
      <c r="J56" s="60" t="s">
        <v>125</v>
      </c>
      <c r="K56" s="60" t="s">
        <v>148</v>
      </c>
      <c r="L56" s="157" t="s">
        <v>126</v>
      </c>
      <c r="M56" s="49" t="s">
        <v>147</v>
      </c>
      <c r="N56" s="85">
        <v>100</v>
      </c>
      <c r="O56" s="126">
        <f t="shared" si="14"/>
        <v>0.33333333333333331</v>
      </c>
      <c r="P56" s="85">
        <v>100</v>
      </c>
      <c r="Q56" s="126">
        <f t="shared" si="25"/>
        <v>0.33333333333333331</v>
      </c>
      <c r="R56" s="85">
        <v>100</v>
      </c>
      <c r="S56" s="126">
        <f t="shared" si="3"/>
        <v>0.33333333333333331</v>
      </c>
      <c r="T56" s="85">
        <v>0</v>
      </c>
      <c r="U56" s="86">
        <f t="shared" si="12"/>
        <v>0</v>
      </c>
      <c r="V56" s="142">
        <v>300</v>
      </c>
      <c r="W56" s="143">
        <f>O56+Q56+S56+U56</f>
        <v>1</v>
      </c>
      <c r="X56" s="76" t="s">
        <v>137</v>
      </c>
      <c r="Y56" s="112">
        <v>0</v>
      </c>
      <c r="Z56" s="112">
        <v>0</v>
      </c>
      <c r="AA56" s="112">
        <v>0</v>
      </c>
      <c r="AB56" s="112">
        <v>0</v>
      </c>
      <c r="AC56" s="112">
        <v>0</v>
      </c>
      <c r="AD56" s="112">
        <v>0</v>
      </c>
      <c r="AE56" s="112">
        <v>0</v>
      </c>
      <c r="AF56" s="112">
        <v>0</v>
      </c>
      <c r="AG56" s="112">
        <v>0</v>
      </c>
      <c r="AH56" s="112">
        <v>0</v>
      </c>
      <c r="AI56" s="92"/>
      <c r="AJ56" s="92"/>
    </row>
    <row r="57" spans="3:36" x14ac:dyDescent="0.25">
      <c r="C57" s="12"/>
      <c r="D57" s="27"/>
      <c r="E57" s="27"/>
      <c r="F57" s="9"/>
      <c r="G57" s="23"/>
      <c r="H57" s="9"/>
      <c r="I57" s="31"/>
      <c r="J57" s="27"/>
      <c r="K57" s="13"/>
      <c r="L57" s="26"/>
      <c r="M57" s="33"/>
      <c r="N57" s="13"/>
      <c r="O57" s="14"/>
      <c r="P57" s="13"/>
      <c r="Q57" s="14"/>
      <c r="R57" s="13"/>
      <c r="S57" s="14"/>
      <c r="T57" s="13"/>
      <c r="U57" s="15"/>
      <c r="V57" s="13"/>
      <c r="W57" s="16"/>
      <c r="X57" s="79"/>
      <c r="Y57" s="17"/>
      <c r="Z57" s="17"/>
      <c r="AA57" s="17"/>
      <c r="AB57" s="17"/>
      <c r="AC57" s="17"/>
      <c r="AD57" s="17"/>
      <c r="AE57" s="17"/>
      <c r="AF57" s="17"/>
      <c r="AG57" s="10"/>
      <c r="AH57" s="17"/>
      <c r="AI57" s="17"/>
      <c r="AJ57" s="37"/>
    </row>
    <row r="58" spans="3:36" x14ac:dyDescent="0.25">
      <c r="C58" s="12"/>
      <c r="D58" s="27"/>
      <c r="E58" s="27"/>
      <c r="F58" s="9"/>
      <c r="G58" s="23"/>
      <c r="H58" s="9"/>
      <c r="I58" s="31"/>
      <c r="J58" s="27"/>
      <c r="K58" s="13"/>
      <c r="L58" s="26"/>
      <c r="M58" s="33"/>
      <c r="N58" s="13"/>
      <c r="O58" s="14"/>
      <c r="P58" s="13"/>
      <c r="Q58" s="14"/>
      <c r="R58" s="13"/>
      <c r="S58" s="14"/>
      <c r="T58" s="13"/>
      <c r="U58" s="15"/>
      <c r="V58" s="13"/>
      <c r="W58" s="16"/>
      <c r="X58" s="79"/>
      <c r="Y58" s="17"/>
      <c r="Z58" s="17"/>
      <c r="AA58" s="17"/>
      <c r="AB58" s="17"/>
      <c r="AC58" s="17"/>
      <c r="AD58" s="17"/>
      <c r="AE58" s="17"/>
      <c r="AF58" s="17"/>
      <c r="AG58" s="10"/>
      <c r="AH58" s="17"/>
      <c r="AI58" s="17"/>
      <c r="AJ58" s="38"/>
    </row>
    <row r="59" spans="3:36" x14ac:dyDescent="0.25">
      <c r="C59" s="12"/>
      <c r="D59" s="27"/>
      <c r="E59" s="27"/>
      <c r="F59" s="9"/>
      <c r="G59" s="23"/>
      <c r="H59" s="9"/>
      <c r="I59" s="31"/>
      <c r="J59" s="27"/>
      <c r="K59" s="13"/>
      <c r="L59" s="26"/>
      <c r="M59" s="33"/>
      <c r="N59" s="13"/>
      <c r="O59" s="14"/>
      <c r="P59" s="13"/>
      <c r="Q59" s="14"/>
      <c r="R59" s="13"/>
      <c r="S59" s="14"/>
      <c r="T59" s="13"/>
      <c r="U59" s="15"/>
      <c r="V59" s="13"/>
      <c r="W59" s="16"/>
      <c r="X59" s="79"/>
      <c r="Y59" s="17"/>
      <c r="Z59" s="17"/>
      <c r="AA59" s="17"/>
      <c r="AB59" s="17"/>
      <c r="AC59" s="17"/>
      <c r="AD59" s="17"/>
      <c r="AE59" s="17"/>
      <c r="AF59" s="17"/>
      <c r="AG59" s="10"/>
      <c r="AH59" s="17"/>
      <c r="AI59" s="17"/>
      <c r="AJ59" s="38"/>
    </row>
    <row r="60" spans="3:36" x14ac:dyDescent="0.25">
      <c r="C60" s="1" t="s">
        <v>151</v>
      </c>
      <c r="D60" s="28"/>
      <c r="E60" s="28"/>
      <c r="F60" s="2"/>
      <c r="G60" s="24"/>
      <c r="H60" s="2"/>
      <c r="I60" s="32"/>
      <c r="J60" s="28"/>
      <c r="K60" s="11" t="s">
        <v>152</v>
      </c>
      <c r="L60" s="18" t="s">
        <v>153</v>
      </c>
      <c r="M60" s="34"/>
      <c r="N60" s="9"/>
      <c r="O60" s="9"/>
      <c r="P60" s="9"/>
      <c r="Q60" s="16"/>
      <c r="R60" s="9"/>
      <c r="S60" s="1" t="s">
        <v>154</v>
      </c>
      <c r="T60" s="1" t="s">
        <v>294</v>
      </c>
      <c r="U60" s="9"/>
      <c r="V60" s="13"/>
      <c r="W60" s="9"/>
      <c r="X60" s="80"/>
      <c r="Y60" s="9"/>
      <c r="Z60" s="10"/>
      <c r="AA60" s="10"/>
      <c r="AB60" s="10"/>
      <c r="AC60" s="10"/>
      <c r="AD60" s="10"/>
      <c r="AE60" s="10"/>
      <c r="AF60" s="10"/>
      <c r="AG60" s="10"/>
      <c r="AH60" s="10"/>
      <c r="AI60" s="10"/>
      <c r="AJ60" s="39"/>
    </row>
    <row r="61" spans="3:36" x14ac:dyDescent="0.25">
      <c r="C61" s="1"/>
      <c r="D61" s="28"/>
      <c r="E61" s="28"/>
      <c r="F61" s="2"/>
      <c r="G61" s="24"/>
      <c r="H61" s="2"/>
      <c r="I61" s="32"/>
      <c r="J61" s="28"/>
      <c r="K61" s="1"/>
      <c r="L61" s="18"/>
      <c r="M61" s="34"/>
      <c r="N61" s="1"/>
      <c r="O61" s="1"/>
      <c r="P61" s="1"/>
      <c r="Q61" s="153"/>
      <c r="R61" s="1"/>
      <c r="S61" s="1"/>
      <c r="T61" s="1"/>
      <c r="U61" s="1"/>
      <c r="V61" s="3"/>
      <c r="W61" s="1"/>
      <c r="X61" s="81"/>
      <c r="Y61" s="1"/>
      <c r="Z61" s="1"/>
      <c r="AA61" s="1"/>
      <c r="AB61" s="1"/>
      <c r="AC61" s="3"/>
      <c r="AD61" s="3"/>
      <c r="AE61" s="3"/>
      <c r="AF61" s="3"/>
      <c r="AG61" s="2"/>
      <c r="AH61" s="3"/>
      <c r="AI61" s="3"/>
      <c r="AJ61" s="4"/>
    </row>
    <row r="62" spans="3:36" x14ac:dyDescent="0.25">
      <c r="V62" s="53"/>
    </row>
    <row r="63" spans="3:36" x14ac:dyDescent="0.25">
      <c r="V63" s="53"/>
    </row>
    <row r="64" spans="3:36" x14ac:dyDescent="0.25">
      <c r="V64" s="53"/>
    </row>
    <row r="65" spans="22:22" x14ac:dyDescent="0.25">
      <c r="V65" s="53"/>
    </row>
    <row r="66" spans="22:22" x14ac:dyDescent="0.25">
      <c r="V66" s="53"/>
    </row>
    <row r="67" spans="22:22" x14ac:dyDescent="0.25">
      <c r="V67" s="53"/>
    </row>
    <row r="68" spans="22:22" x14ac:dyDescent="0.25">
      <c r="V68" s="53"/>
    </row>
  </sheetData>
  <mergeCells count="175">
    <mergeCell ref="X42:X44"/>
    <mergeCell ref="Y42:Y44"/>
    <mergeCell ref="Z42:Z44"/>
    <mergeCell ref="AI40:AI41"/>
    <mergeCell ref="AJ31:AJ36"/>
    <mergeCell ref="AJ40:AJ41"/>
    <mergeCell ref="AJ37:AJ38"/>
    <mergeCell ref="AG47:AG48"/>
    <mergeCell ref="AE47:AE48"/>
    <mergeCell ref="AF47:AF48"/>
    <mergeCell ref="AA42:AA44"/>
    <mergeCell ref="Z31:Z33"/>
    <mergeCell ref="AA31:AA33"/>
    <mergeCell ref="AB31:AB33"/>
    <mergeCell ref="AC31:AC33"/>
    <mergeCell ref="X32:X33"/>
    <mergeCell ref="Y31:Y33"/>
    <mergeCell ref="AE49:AE50"/>
    <mergeCell ref="AF49:AF50"/>
    <mergeCell ref="AJ42:AJ44"/>
    <mergeCell ref="AJ47:AJ51"/>
    <mergeCell ref="AE42:AE44"/>
    <mergeCell ref="AF42:AF44"/>
    <mergeCell ref="AG42:AG44"/>
    <mergeCell ref="AH42:AH44"/>
    <mergeCell ref="AH49:AH50"/>
    <mergeCell ref="C31:C36"/>
    <mergeCell ref="D31:D33"/>
    <mergeCell ref="E31:E33"/>
    <mergeCell ref="C52:C54"/>
    <mergeCell ref="I52:I55"/>
    <mergeCell ref="F54:F55"/>
    <mergeCell ref="AI42:AI44"/>
    <mergeCell ref="AG31:AG33"/>
    <mergeCell ref="AH31:AH33"/>
    <mergeCell ref="AI31:AI33"/>
    <mergeCell ref="I31:I33"/>
    <mergeCell ref="J34:J35"/>
    <mergeCell ref="C37:C41"/>
    <mergeCell ref="D37:D41"/>
    <mergeCell ref="F52:F53"/>
    <mergeCell ref="G52:G53"/>
    <mergeCell ref="H52:H53"/>
    <mergeCell ref="X52:X53"/>
    <mergeCell ref="C47:C51"/>
    <mergeCell ref="D47:D51"/>
    <mergeCell ref="E47:E51"/>
    <mergeCell ref="I47:I51"/>
    <mergeCell ref="AC42:AC44"/>
    <mergeCell ref="AD42:AD44"/>
    <mergeCell ref="C42:C44"/>
    <mergeCell ref="D42:D44"/>
    <mergeCell ref="AB42:AB44"/>
    <mergeCell ref="AH47:AH48"/>
    <mergeCell ref="J47:J50"/>
    <mergeCell ref="Y47:Y48"/>
    <mergeCell ref="M47:M48"/>
    <mergeCell ref="M49:M50"/>
    <mergeCell ref="Z47:Z48"/>
    <mergeCell ref="AA47:AA48"/>
    <mergeCell ref="AB47:AB48"/>
    <mergeCell ref="AC47:AC48"/>
    <mergeCell ref="AD47:AD48"/>
    <mergeCell ref="Y49:Y50"/>
    <mergeCell ref="Z49:Z50"/>
    <mergeCell ref="AA49:AA50"/>
    <mergeCell ref="AB49:AB50"/>
    <mergeCell ref="AC49:AC50"/>
    <mergeCell ref="AD49:AD50"/>
    <mergeCell ref="F47:F49"/>
    <mergeCell ref="G47:G49"/>
    <mergeCell ref="H47:H49"/>
    <mergeCell ref="M42:M44"/>
    <mergeCell ref="AG49:AG50"/>
    <mergeCell ref="E42:E44"/>
    <mergeCell ref="H42:H44"/>
    <mergeCell ref="I42:I44"/>
    <mergeCell ref="J42:J44"/>
    <mergeCell ref="L42:L44"/>
    <mergeCell ref="F31:F36"/>
    <mergeCell ref="G31:G36"/>
    <mergeCell ref="H31:H33"/>
    <mergeCell ref="I26:I27"/>
    <mergeCell ref="I37:I41"/>
    <mergeCell ref="H37:H41"/>
    <mergeCell ref="G37:G41"/>
    <mergeCell ref="F37:F41"/>
    <mergeCell ref="E37:E41"/>
    <mergeCell ref="L37:L38"/>
    <mergeCell ref="K40:K41"/>
    <mergeCell ref="L40:L41"/>
    <mergeCell ref="J37:J41"/>
    <mergeCell ref="K37:K39"/>
    <mergeCell ref="F42:F44"/>
    <mergeCell ref="AJ29:AJ30"/>
    <mergeCell ref="AJ16:AJ18"/>
    <mergeCell ref="AJ19:AJ24"/>
    <mergeCell ref="AJ25:AJ28"/>
    <mergeCell ref="X16:X17"/>
    <mergeCell ref="C26:C27"/>
    <mergeCell ref="D26:D27"/>
    <mergeCell ref="E26:E27"/>
    <mergeCell ref="F26:F27"/>
    <mergeCell ref="C16:C18"/>
    <mergeCell ref="D16:D18"/>
    <mergeCell ref="E16:E18"/>
    <mergeCell ref="I16:I18"/>
    <mergeCell ref="J26:J27"/>
    <mergeCell ref="K26:K27"/>
    <mergeCell ref="G26:G27"/>
    <mergeCell ref="H26:H27"/>
    <mergeCell ref="Y7:Z7"/>
    <mergeCell ref="C13:C14"/>
    <mergeCell ref="D13:D14"/>
    <mergeCell ref="E13:E14"/>
    <mergeCell ref="F13:F14"/>
    <mergeCell ref="G13:G14"/>
    <mergeCell ref="C9:C11"/>
    <mergeCell ref="D9:D11"/>
    <mergeCell ref="E9:E11"/>
    <mergeCell ref="F9:F11"/>
    <mergeCell ref="G9:G11"/>
    <mergeCell ref="H9:H11"/>
    <mergeCell ref="H13:H14"/>
    <mergeCell ref="I9:I11"/>
    <mergeCell ref="L6:L8"/>
    <mergeCell ref="M6:M8"/>
    <mergeCell ref="C1:I4"/>
    <mergeCell ref="J1:AA1"/>
    <mergeCell ref="J2:AA2"/>
    <mergeCell ref="J3:AA3"/>
    <mergeCell ref="J4:M4"/>
    <mergeCell ref="N4:Y4"/>
    <mergeCell ref="C5:M5"/>
    <mergeCell ref="N5:AJ5"/>
    <mergeCell ref="C6:C8"/>
    <mergeCell ref="D6:E6"/>
    <mergeCell ref="F6:F8"/>
    <mergeCell ref="G6:G8"/>
    <mergeCell ref="H6:H8"/>
    <mergeCell ref="I6:I8"/>
    <mergeCell ref="J6:J8"/>
    <mergeCell ref="K6:K8"/>
    <mergeCell ref="AJ6:AJ8"/>
    <mergeCell ref="D7:D8"/>
    <mergeCell ref="E7:E8"/>
    <mergeCell ref="N7:O7"/>
    <mergeCell ref="AA7:AB7"/>
    <mergeCell ref="N6:W6"/>
    <mergeCell ref="X6:X8"/>
    <mergeCell ref="Y6:AH6"/>
    <mergeCell ref="AI52:AI53"/>
    <mergeCell ref="AK42:AK44"/>
    <mergeCell ref="H34:H36"/>
    <mergeCell ref="AI6:AI8"/>
    <mergeCell ref="AC7:AD7"/>
    <mergeCell ref="AE7:AF7"/>
    <mergeCell ref="AG7:AH7"/>
    <mergeCell ref="I13:I14"/>
    <mergeCell ref="J32:J33"/>
    <mergeCell ref="AD31:AD33"/>
    <mergeCell ref="I34:I36"/>
    <mergeCell ref="X34:X36"/>
    <mergeCell ref="AE31:AE33"/>
    <mergeCell ref="AF31:AF33"/>
    <mergeCell ref="P7:Q7"/>
    <mergeCell ref="R7:S7"/>
    <mergeCell ref="T7:U7"/>
    <mergeCell ref="V7:W7"/>
    <mergeCell ref="J9:J11"/>
    <mergeCell ref="X9:X10"/>
    <mergeCell ref="M26:M27"/>
    <mergeCell ref="X26:X27"/>
    <mergeCell ref="AI9:AI10"/>
    <mergeCell ref="AJ9:AJ12"/>
  </mergeCell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5AF7F73D655794996409E1327CF4274" ma:contentTypeVersion="5" ma:contentTypeDescription="Crear nuevo documento." ma:contentTypeScope="" ma:versionID="beb23b2c9b86dfc83569f27eba7bf8ea">
  <xsd:schema xmlns:xsd="http://www.w3.org/2001/XMLSchema" xmlns:xs="http://www.w3.org/2001/XMLSchema" xmlns:p="http://schemas.microsoft.com/office/2006/metadata/properties" xmlns:ns1="http://schemas.microsoft.com/sharepoint/v3" xmlns:ns2="a63a892c-fd16-4cde-903e-247ab9a02542" targetNamespace="http://schemas.microsoft.com/office/2006/metadata/properties" ma:root="true" ma:fieldsID="45af92dbe6b12a4802b26a358769c31e" ns1:_="" ns2:_="">
    <xsd:import namespace="http://schemas.microsoft.com/sharepoint/v3"/>
    <xsd:import namespace="a63a892c-fd16-4cde-903e-247ab9a02542"/>
    <xsd:element name="properties">
      <xsd:complexType>
        <xsd:sequence>
          <xsd:element name="documentManagement">
            <xsd:complexType>
              <xsd:all>
                <xsd:element ref="ns1:PublishingStartDate" minOccurs="0"/>
                <xsd:element ref="ns1:PublishingExpirationDate" minOccurs="0"/>
                <xsd:element ref="ns2:Clasificaci_x00f3_n" minOccurs="0"/>
                <xsd:element ref="ns2:A_x00f1_o" minOccurs="0"/>
                <xsd:element ref="ns2:Fecha" minOccurs="0"/>
                <xsd:element ref="ns2:Descripci_x00f3_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63a892c-fd16-4cde-903e-247ab9a02542" elementFormDefault="qualified">
    <xsd:import namespace="http://schemas.microsoft.com/office/2006/documentManagement/types"/>
    <xsd:import namespace="http://schemas.microsoft.com/office/infopath/2007/PartnerControls"/>
    <xsd:element name="Clasificaci_x00f3_n" ma:index="10" nillable="true" ma:displayName="Clasificación" ma:default="​Plan Operativo Anual de Inspección y Vigilancia" ma:format="Dropdown" ma:internalName="Clasificaci_x00f3_n">
      <xsd:simpleType>
        <xsd:restriction base="dms:Choice">
          <xsd:enumeration value="Convocatorias Empleos Vacantes"/>
          <xsd:enumeration value="Educación Inicial"/>
          <xsd:enumeration value="Estrategia Casanare Joven"/>
          <xsd:enumeration value="Experiencias"/>
          <xsd:enumeration value="​Plan Operativo Anual de Inspección y Vigilancia"/>
          <xsd:enumeration value="Otros"/>
        </xsd:restriction>
      </xsd:simpleType>
    </xsd:element>
    <xsd:element name="A_x00f1_o" ma:index="11" nillable="true" ma:displayName="Año" ma:default="2024" ma:format="Dropdown" ma:internalName="A_x00f1_o">
      <xsd:simpleType>
        <xsd:restriction base="dms:Choice">
          <xsd:enumeration value="2027"/>
          <xsd:enumeration value="2026"/>
          <xsd:enumeration value="2025"/>
          <xsd:enumeration value="2024"/>
          <xsd:enumeration value="2023"/>
          <xsd:enumeration value="2022"/>
          <xsd:enumeration value="2021"/>
          <xsd:enumeration value="2020"/>
          <xsd:enumeration value="2019"/>
          <xsd:enumeration value="2018"/>
          <xsd:enumeration value="2017"/>
          <xsd:enumeration value="2016"/>
        </xsd:restriction>
      </xsd:simpleType>
    </xsd:element>
    <xsd:element name="Fecha" ma:index="12" nillable="true" ma:displayName="Fecha" ma:default="[today]" ma:format="DateOnly" ma:internalName="Fecha">
      <xsd:simpleType>
        <xsd:restriction base="dms:DateTime"/>
      </xsd:simpleType>
    </xsd:element>
    <xsd:element name="Descripci_x00f3_n" ma:index="13" nillable="true" ma:displayName="Descripción" ma:internalName="Descripci_x00f3_n">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escripci_x00f3_n xmlns="a63a892c-fd16-4cde-903e-247ab9a02542" xsi:nil="true"/>
    <Clasificaci_x00f3_n xmlns="a63a892c-fd16-4cde-903e-247ab9a02542">Otros</Clasificaci_x00f3_n>
    <Fecha xmlns="a63a892c-fd16-4cde-903e-247ab9a02542">2023-12-13T05:00:00+00:00</Fecha>
    <PublishingExpirationDate xmlns="http://schemas.microsoft.com/sharepoint/v3" xsi:nil="true"/>
    <A_x00f1_o xmlns="a63a892c-fd16-4cde-903e-247ab9a02542">2023</A_x00f1_o>
    <PublishingStartDate xmlns="http://schemas.microsoft.com/sharepoint/v3" xsi:nil="true"/>
  </documentManagement>
</p:properties>
</file>

<file path=customXml/itemProps1.xml><?xml version="1.0" encoding="utf-8"?>
<ds:datastoreItem xmlns:ds="http://schemas.openxmlformats.org/officeDocument/2006/customXml" ds:itemID="{E4FACE5B-BB03-4AFA-B164-844B9F471CD3}"/>
</file>

<file path=customXml/itemProps2.xml><?xml version="1.0" encoding="utf-8"?>
<ds:datastoreItem xmlns:ds="http://schemas.openxmlformats.org/officeDocument/2006/customXml" ds:itemID="{FDA0E845-DD40-4425-A824-5F58B6426A9D}"/>
</file>

<file path=customXml/itemProps3.xml><?xml version="1.0" encoding="utf-8"?>
<ds:datastoreItem xmlns:ds="http://schemas.openxmlformats.org/officeDocument/2006/customXml" ds:itemID="{4A2E3007-F2CE-46C0-82F4-C4CFE6AEEC5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Sgto PAM IV Trimstre 2022</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SIGCE - ISCE</dc:creator>
  <cp:lastModifiedBy>Nidia Giraldo Cruz</cp:lastModifiedBy>
  <cp:lastPrinted>2022-12-19T02:32:01Z</cp:lastPrinted>
  <dcterms:created xsi:type="dcterms:W3CDTF">2018-11-07T15:38:38Z</dcterms:created>
  <dcterms:modified xsi:type="dcterms:W3CDTF">2023-11-03T00:36:41Z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0x010100D5AF7F73D655794996409E1327CF4274</vt:lpwstr>
  </property>
</Properties>
</file>