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docProps/core.xml" ContentType="application/vnd.openxmlformats-package.core-properties+xml"/>
  <Override PartName="/xl/comments1.xml" ContentType="application/vnd.openxmlformats-officedocument.spreadsheetml.comments+xml"/>
  <Override PartName="/docProps/app.xml" ContentType="application/vnd.openxmlformats-officedocument.extended-properties+xml"/>
  <Override PartName="/xl/calcChain.xml" ContentType="application/vnd.openxmlformats-officedocument.spreadsheetml.calcChain+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PAM\"/>
    </mc:Choice>
  </mc:AlternateContent>
  <bookViews>
    <workbookView xWindow="-120" yWindow="-120" windowWidth="29040" windowHeight="15990"/>
  </bookViews>
  <sheets>
    <sheet name="Sgto II trimstre 2023" sheetId="7"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15" i="7" l="1"/>
  <c r="W25" i="7" l="1"/>
  <c r="Q31" i="7"/>
  <c r="Q36" i="7"/>
  <c r="Q40" i="7" l="1"/>
  <c r="W17" i="7"/>
  <c r="Q17" i="7"/>
  <c r="Q13" i="7" l="1"/>
  <c r="Q9" i="7" l="1"/>
  <c r="Q24" i="7" l="1"/>
  <c r="Q23" i="7"/>
  <c r="Q21" i="7"/>
  <c r="Q10" i="7" l="1"/>
  <c r="Q12" i="7" l="1"/>
  <c r="W52" i="7" l="1"/>
  <c r="Q52" i="7"/>
  <c r="Q18" i="7" l="1"/>
  <c r="O43" i="7" l="1"/>
  <c r="U56" i="7" l="1"/>
  <c r="S56" i="7"/>
  <c r="Q56" i="7"/>
  <c r="O56" i="7"/>
  <c r="S55" i="7"/>
  <c r="Q55" i="7"/>
  <c r="W55" i="7" s="1"/>
  <c r="O55" i="7"/>
  <c r="S54" i="7"/>
  <c r="Q54" i="7"/>
  <c r="W54" i="7" s="1"/>
  <c r="O54" i="7"/>
  <c r="U53" i="7"/>
  <c r="S53" i="7"/>
  <c r="W53" i="7" s="1"/>
  <c r="Q53" i="7"/>
  <c r="O53" i="7"/>
  <c r="U52" i="7"/>
  <c r="O52" i="7"/>
  <c r="AH51" i="7"/>
  <c r="W51" i="7"/>
  <c r="U51" i="7"/>
  <c r="Q51" i="7"/>
  <c r="O51" i="7"/>
  <c r="W50" i="7"/>
  <c r="U50" i="7"/>
  <c r="AH49" i="7"/>
  <c r="U49" i="7"/>
  <c r="Q49" i="7"/>
  <c r="W49" i="7" s="1"/>
  <c r="O49" i="7"/>
  <c r="Q48" i="7"/>
  <c r="W48" i="7" s="1"/>
  <c r="O48" i="7"/>
  <c r="AH47" i="7"/>
  <c r="U47" i="7"/>
  <c r="Q47" i="7"/>
  <c r="W47" i="7" s="1"/>
  <c r="O47" i="7"/>
  <c r="AH46" i="7"/>
  <c r="AG46" i="7"/>
  <c r="O46" i="7"/>
  <c r="W46" i="7" s="1"/>
  <c r="AH45" i="7"/>
  <c r="AG45" i="7"/>
  <c r="Q45" i="7"/>
  <c r="O45" i="7"/>
  <c r="W45" i="7" s="1"/>
  <c r="U44" i="7"/>
  <c r="S44" i="7"/>
  <c r="Q44" i="7"/>
  <c r="O44" i="7"/>
  <c r="W44" i="7" s="1"/>
  <c r="U43" i="7"/>
  <c r="S43" i="7"/>
  <c r="Q43" i="7"/>
  <c r="W43" i="7"/>
  <c r="AH42" i="7"/>
  <c r="U42" i="7"/>
  <c r="S42" i="7"/>
  <c r="Q42" i="7"/>
  <c r="O42" i="7"/>
  <c r="U41" i="7"/>
  <c r="S41" i="7"/>
  <c r="W41" i="7" s="1"/>
  <c r="AH40" i="7"/>
  <c r="U40" i="7"/>
  <c r="S40" i="7"/>
  <c r="W40" i="7" s="1"/>
  <c r="AH39" i="7"/>
  <c r="U39" i="7"/>
  <c r="S39" i="7"/>
  <c r="Q39" i="7"/>
  <c r="O39" i="7"/>
  <c r="W39" i="7" s="1"/>
  <c r="U38" i="7"/>
  <c r="O38" i="7"/>
  <c r="W38" i="7" s="1"/>
  <c r="W37" i="7"/>
  <c r="U37" i="7"/>
  <c r="U36" i="7"/>
  <c r="S36" i="7"/>
  <c r="O36" i="7"/>
  <c r="U35" i="7"/>
  <c r="S35" i="7"/>
  <c r="Q35" i="7"/>
  <c r="O35" i="7"/>
  <c r="U34" i="7"/>
  <c r="S34" i="7"/>
  <c r="Q34" i="7"/>
  <c r="O34" i="7"/>
  <c r="U33" i="7"/>
  <c r="S33" i="7"/>
  <c r="W33" i="7" s="1"/>
  <c r="U32" i="7"/>
  <c r="W32" i="7" s="1"/>
  <c r="S32" i="7"/>
  <c r="W31" i="7"/>
  <c r="U31" i="7"/>
  <c r="S31" i="7"/>
  <c r="U30" i="7"/>
  <c r="S30" i="7"/>
  <c r="W30" i="7" s="1"/>
  <c r="U29" i="7"/>
  <c r="S29" i="7"/>
  <c r="W29" i="7" s="1"/>
  <c r="AH28" i="7"/>
  <c r="AG28" i="7"/>
  <c r="U28" i="7"/>
  <c r="S28" i="7"/>
  <c r="O28" i="7"/>
  <c r="W28" i="7" s="1"/>
  <c r="U27" i="7"/>
  <c r="S27" i="7"/>
  <c r="Q27" i="7"/>
  <c r="O27" i="7"/>
  <c r="W27" i="7" s="1"/>
  <c r="U26" i="7"/>
  <c r="S26" i="7"/>
  <c r="Q26" i="7"/>
  <c r="O26" i="7"/>
  <c r="W26" i="7" s="1"/>
  <c r="O25" i="7"/>
  <c r="U24" i="7"/>
  <c r="S24" i="7"/>
  <c r="O24" i="7"/>
  <c r="W24" i="7" s="1"/>
  <c r="O23" i="7"/>
  <c r="W23" i="7" s="1"/>
  <c r="O22" i="7"/>
  <c r="W22" i="7" s="1"/>
  <c r="O21" i="7"/>
  <c r="W21" i="7" s="1"/>
  <c r="S20" i="7"/>
  <c r="Q20" i="7"/>
  <c r="O20" i="7"/>
  <c r="W20" i="7" s="1"/>
  <c r="S19" i="7"/>
  <c r="Q19" i="7"/>
  <c r="O19" i="7"/>
  <c r="W19" i="7" s="1"/>
  <c r="AH18" i="7"/>
  <c r="W18" i="7"/>
  <c r="O18" i="7"/>
  <c r="AH17" i="7"/>
  <c r="U17" i="7"/>
  <c r="S17" i="7"/>
  <c r="O17" i="7"/>
  <c r="U16" i="7"/>
  <c r="S16" i="7"/>
  <c r="Q16" i="7"/>
  <c r="O16" i="7"/>
  <c r="W16" i="7" s="1"/>
  <c r="O15" i="7"/>
  <c r="O14" i="7"/>
  <c r="W14" i="7" s="1"/>
  <c r="W13" i="7"/>
  <c r="O13" i="7"/>
  <c r="AH12" i="7"/>
  <c r="AG12" i="7"/>
  <c r="O12" i="7"/>
  <c r="W12" i="7" s="1"/>
  <c r="AG11" i="7"/>
  <c r="U11" i="7"/>
  <c r="S11" i="7"/>
  <c r="Q11" i="7"/>
  <c r="O11" i="7"/>
  <c r="W11" i="7" s="1"/>
  <c r="AG10" i="7"/>
  <c r="O10" i="7"/>
  <c r="W10" i="7" s="1"/>
  <c r="AH9" i="7"/>
  <c r="AG9" i="7"/>
  <c r="O9" i="7"/>
  <c r="W9" i="7" s="1"/>
  <c r="W15" i="7" l="1"/>
  <c r="W36" i="7"/>
  <c r="W56" i="7"/>
  <c r="W34" i="7"/>
  <c r="W42" i="7"/>
</calcChain>
</file>

<file path=xl/comments1.xml><?xml version="1.0" encoding="utf-8"?>
<comments xmlns="http://schemas.openxmlformats.org/spreadsheetml/2006/main">
  <authors>
    <author>Rosalba Alferez Lombana</author>
    <author>Nidia Giraldo Cruz</author>
  </authors>
  <commentList>
    <comment ref="X6" authorId="0" shapeId="0">
      <text>
        <r>
          <rPr>
            <sz val="9"/>
            <color indexed="81"/>
            <rFont val="Tahoma"/>
            <family val="2"/>
          </rPr>
          <t xml:space="preserve">
</t>
        </r>
      </text>
    </comment>
    <comment ref="F9" authorId="1" shapeId="0">
      <text>
        <r>
          <rPr>
            <b/>
            <sz val="9"/>
            <color indexed="81"/>
            <rFont val="Tahoma"/>
            <family val="2"/>
          </rPr>
          <t>Nidia Giraldo Cruz:</t>
        </r>
        <r>
          <rPr>
            <sz val="9"/>
            <color indexed="81"/>
            <rFont val="Tahoma"/>
            <family val="2"/>
          </rPr>
          <t xml:space="preserve">
Codigo BPIN.2021005850043</t>
        </r>
      </text>
    </comment>
    <comment ref="AI9" authorId="1" shapeId="0">
      <text>
        <r>
          <rPr>
            <b/>
            <sz val="9"/>
            <color indexed="81"/>
            <rFont val="Tahoma"/>
            <family val="2"/>
          </rPr>
          <t xml:space="preserve">Nidia Giraldo Cruz: Proyecto
</t>
        </r>
        <r>
          <rPr>
            <sz val="9"/>
            <color indexed="81"/>
            <rFont val="Tahoma"/>
            <family val="2"/>
          </rPr>
          <t xml:space="preserve">
ASISTENCIA TÉCNICA INTEGRAL
PARA EL FORTALECIMIENTO DE
CAPACIDADES DE LOS
ESTABLECIMIENTOS EDUCATIVOS
Y MEJORAMIENTO DEL SECTOR
EDUCATIVO EN CASANARE</t>
        </r>
      </text>
    </comment>
  </commentList>
</comments>
</file>

<file path=xl/sharedStrings.xml><?xml version="1.0" encoding="utf-8"?>
<sst xmlns="http://schemas.openxmlformats.org/spreadsheetml/2006/main" count="445" uniqueCount="289">
  <si>
    <t>SECRETARÍA DE EDUCACIÓN DE CASANARE</t>
  </si>
  <si>
    <t>D02. MEJORAMIENTO CONTINUO DE LAS INSTITUCIONES EDUCATIVAS</t>
  </si>
  <si>
    <t xml:space="preserve">Codigo: </t>
  </si>
  <si>
    <t>UBICACIÓN GEOGRAFICA</t>
  </si>
  <si>
    <t>METAS</t>
  </si>
  <si>
    <t>INDICADORES</t>
  </si>
  <si>
    <t>OBSERVACIONES</t>
  </si>
  <si>
    <t>D02.01 PLAN DE APOYO AL MEJORAMIENTO PAM 2020-2023</t>
  </si>
  <si>
    <t>Vigencia: 2020-2023</t>
  </si>
  <si>
    <t>Urbano</t>
  </si>
  <si>
    <t>Rural</t>
  </si>
  <si>
    <t>PRIMER TRIMESTRE</t>
  </si>
  <si>
    <t>SEGUNDO TRIMESTRE</t>
  </si>
  <si>
    <t>TERCER TRIMESTRE</t>
  </si>
  <si>
    <t>CUARTO TRIMESTRE</t>
  </si>
  <si>
    <t>META PLAN DE DESARROLLO DEPARTAMENTAL</t>
  </si>
  <si>
    <t>P</t>
  </si>
  <si>
    <t>E</t>
  </si>
  <si>
    <t>RESPONSABLE</t>
  </si>
  <si>
    <t xml:space="preserve">TAREAS REALIZADAS </t>
  </si>
  <si>
    <t>ACCIONES EJECUTADAS</t>
  </si>
  <si>
    <t xml:space="preserve">CANTIDAD DE LA META PLAN DESARROLLO </t>
  </si>
  <si>
    <t>INDICADOR DE LA META PLAN DESARROLLO DEPARTAMENTAL</t>
  </si>
  <si>
    <t>OBJETIVO ESTRATEGICO PAM</t>
  </si>
  <si>
    <t>FUENTE DE FINANCIACION</t>
  </si>
  <si>
    <t xml:space="preserve">AVANCE DE SEGUIMIENTO  FÍSICO </t>
  </si>
  <si>
    <t>AVANCE DE SEGUIMIENTO  FINANCIERO</t>
  </si>
  <si>
    <t>TOTAL  PROGRAMADO/EJECUTADO</t>
  </si>
  <si>
    <t>Acompañamiento a los Establecimientos Educativos y su gestión escolar</t>
  </si>
  <si>
    <t>X</t>
  </si>
  <si>
    <t>Capacitación en procesos y uso de los sistemas de información de gestión de la calidad.
Asistencia técnica integral a los directivos docentes, docentes y administración en las instituciones educativas.</t>
  </si>
  <si>
    <t>Personas beneficiadas con procesos de formación en los sistemas de información de gestión de la calidad.
Directivos docentes, docentes y administrativos con asistencia técnica integral.</t>
  </si>
  <si>
    <t>Acompañar a los EE en la formulación, elaboración y seguimiento al proyecto educativo institucional (PEI),  evidenciando estos procesos en el sistema de información pertinente.</t>
  </si>
  <si>
    <t>A diciembre 31 de 2023 , 69 E.E actualizados.</t>
  </si>
  <si>
    <t>69 E.E con PMI revisados,  formulados, elaborados y revisados/100</t>
  </si>
  <si>
    <t>Asistencia técnica integral a los directivos docentes, docentes y administración en las instituciones educativas.</t>
  </si>
  <si>
    <t>Directivos docentes, docentes y administrativos con asistencia técnica integral.</t>
  </si>
  <si>
    <t>69 Manuales de convivencia escolar revisados y resignificado acorde al sistema Nacional de convivencia escolar/100</t>
  </si>
  <si>
    <t xml:space="preserve">
Fortalecer en los establecimientos educativos los programas pedagógicos transversales (educación ambiental, educación para la sexualidad y construcción de la ciudadanía, catedra de la paz, afianciamiento de la cultura llanera, cultura del emprendimiento, educación para el ejercicio de los derechos humanos, convivencia escolar, movilidad segura, educación económica, y financiera, promoción de estilos de vida saludables)</t>
  </si>
  <si>
    <t>Establecimientos educativos fortalecidos con los programas pedagógicos transversales.</t>
  </si>
  <si>
    <t xml:space="preserve">Fortalecer y hacer seguimiento a planes de prestación de servicio social obligatorio en los grados décimo,  once y su impacto social </t>
  </si>
  <si>
    <t>A 2023 seguimiento y retroalimentación de la prestación de horas sociales a los 69 E.E</t>
  </si>
  <si>
    <t>69 planes de prestación de servicio obligatorio fortalecidos y con su respectivo seguimiento/100</t>
  </si>
  <si>
    <t>1. Cronograma de revisión y retroalimentación de la prestación de horas sociales a los 69 EE.
 2. Enviar al iniciar año lectivo, comunicación reiterativa de cumplimiento, 
3.  Desarrollo de planes de prestación de servicio social obligatorio en los grados décimo,  once y su impacto social.</t>
  </si>
  <si>
    <t>Fortalecer la estrategia preventiva contra el consumo de sustencias psicoactivas y alcohólicas en los establecimientos educativos.</t>
  </si>
  <si>
    <t>Establecimientos educativos con la estrategia preventiva de consumo de sustancias psicoactivas y alcohólicas</t>
  </si>
  <si>
    <t>Fortalecer las estrategias de aprendizaje de las competencias ciudadanas para que los estudiantes tomen decisiones frente a su proyecto de vida.</t>
  </si>
  <si>
    <t>69 Establecimientos educativos fortalecidos con la estrategia preventiva de consumo de sustancias psicoactivas y alcohólicas/100</t>
  </si>
  <si>
    <t xml:space="preserve">1. Cronograma de revisión y retroalimentación de la estrategia preventiva contra el consumo de sustencias psicoactivas y alcohólicas..
2. Asistencia técnica, apoyo sicoeducativo y dotación de recursos de apoyo para la implementación de estrategias de prevención contra el consumo de sustancias psicoactivas y alcohol, dejando capacidades instaladas en las IE.
</t>
  </si>
  <si>
    <t>Implementar la estrategia de escuela de padres con enfoque de prevención, violencia de género, equidad, derechos de la mujer, y habilidades para la vida en los establecimientos educativos.</t>
  </si>
  <si>
    <t>Estrategias implementadas.</t>
  </si>
  <si>
    <t>1. Cronograma de revisión y retroalimentación de la estrategia preventiva de la escuela de padres 
2. Asistencia técnica y orientación a comunidades educativas que propendan a la prevención de situaciones negativas de los jovenes.</t>
  </si>
  <si>
    <t xml:space="preserve">Fortalecer en los establecimientos educativos los programas pedagógicos transversales (educación ambiental, educación para la sexualidad y construcción de la ciudadanía, catedra de la paz, afianciamiento de la cultura llanera, cultura del emprendimiento, educación para el ejercicio de los derechos humanos, convivencia escolar, movilidad segura, educación económica, y financiera, promoción de estilos de vida saludables). </t>
  </si>
  <si>
    <t>Fortalecer estrategias de mejoramiento de la calidad, en la comunidad educativa.</t>
  </si>
  <si>
    <t>Comunidad educativa fortalecida con estrategias de mejoramiento de la calida educativa.</t>
  </si>
  <si>
    <t>Orientar la autoevaluación institucional de los establecimientos educativos privados como ejercicio participativo y crítico  y como una herramienta de gestión orientada al  mejoramiento de la calidad del servicio educativo</t>
  </si>
  <si>
    <t>Orientar la realización de la autoevaluación institucional en los establecimientos educativos oficiales como fuente de información útil para los planes de mejoramiento y desarrollo  institucional y del sector educativo.</t>
  </si>
  <si>
    <t xml:space="preserve">a 2023 69 EE oficiales orientados en la Autoevalución Intitucional </t>
  </si>
  <si>
    <t>69 establecimientos educativos orientados en el ejercicio de la autoevaluación institucional/100</t>
  </si>
  <si>
    <t>Orientar el proceso de evaluación anual de desempeño laboral de los docentes y directivos docentes regulados por el Decreto Ley 1278 de 2002, con un enfoque de mejoramiento permanente.</t>
  </si>
  <si>
    <t>Orientar  a los establecimientos educativos en la definición, implementación, revisión y ajustes periódicos  de los sistemas institucionales de evaluación de los estudiantes.</t>
  </si>
  <si>
    <t>A 2023, orientar 69 EE oficiales en la definición, implementación, revisión y ajustes periódicos  de los sistemas institucionales de evaluación de los estudiantes.</t>
  </si>
  <si>
    <t>Orientar a los EE en el análisis  y uso pedagógico de los resultados de las evaluaciones externas con el fin de diseñar e implementar  estrategias enfocadas al mejoramiento continuo de la calidad educativa.</t>
  </si>
  <si>
    <t>A 2023 69 EE oficiales orientados en análisis y uso de de los resultados de las evaluaciones externas</t>
  </si>
  <si>
    <t>Elaborar la caracterización en el proceso de la gestión de la evaluación a  partir de la revisión de los referentes nacionales de calidad, consolidación de datos estadísticos y análisis de resultados.</t>
  </si>
  <si>
    <t xml:space="preserve">A 2023 4 informes de caracterización de la gestión de evaluación elaborados </t>
  </si>
  <si>
    <t>4 informes elaborados de caracterización de la gestión/100</t>
  </si>
  <si>
    <t xml:space="preserve">Implementar el plan territorial de formación docente </t>
  </si>
  <si>
    <t>Plan territorial de formación docente implementado.</t>
  </si>
  <si>
    <t>Acompañamiento  y apoyo al  programa  PTA en el Departamento</t>
  </si>
  <si>
    <t>1. Cronograma de revisión y retroalimentación para el acompañamiento del PTA en el departamento.
2.Acompañamiento,  asesoria y seguimiento a los procesos  relacionados con el PTA en el Departamento.</t>
  </si>
  <si>
    <t>Implementar una estrategia de bilinguismo en las instituciones educativas.</t>
  </si>
  <si>
    <t>Estrategias de bilinguismo implementadas.</t>
  </si>
  <si>
    <t>Implementar la estrategia de bilingüismo en las instituciones educativas  del Departamento.</t>
  </si>
  <si>
    <t>A 2023  implementar (01) estrategia de bilingüismo en las instituciones educativas  del Departamento.</t>
  </si>
  <si>
    <t>1. Cronograma para la implementación de la estrategia de bilingúismo en el departamento.
2. Formular e implementar una (01) estrategia del bilingüismo.</t>
  </si>
  <si>
    <t>1. Cronograma de revisión y retroalimentación en el ajuste de las mallas curriculares en los establecimientos educativos.
2. Asistencia tecnica a las mallas curriculares de ingles de los  69 E.E: mediante acompañamiento y seguimiento al proceso de modificación y ajuste a las mallas curriculares de inglés en todos los establecimientos educativos</t>
  </si>
  <si>
    <t>Seguimiento pedagogico a los E.E del Departamento con  jornada única.</t>
  </si>
  <si>
    <t>Acompañar a los E.E del Departamento en el día E  como escenario de sensibilización, reflexión y analisis sobre resultados obtenidos en el indice sintetico de calidad educativa.</t>
  </si>
  <si>
    <t>Al año 2023 brindar acompañamiento anual para la realización en los EE del día E  según las disposiciones del MEN</t>
  </si>
  <si>
    <t>x</t>
  </si>
  <si>
    <t>Acompañar los procesos de divulgación de fechas para  aplicación de pruebas SUPERATÉ CON EL SABER</t>
  </si>
  <si>
    <t>Al año 2023, haber acompañado anualmente a 60 EE, en el proceso de aplicación pruebas SUPERATÉ CON EL SABER.</t>
  </si>
  <si>
    <t>1. Cronograma de revisión y acompañamientos en la aplicación de las pruebas SUPERATÉ CON EL SABER.
2. Emitir circulares, correos y llamadas a los diferentes E.E en los procesos de aplicación de pruebas y reporte de resultados</t>
  </si>
  <si>
    <t>Fortalecer los procesos de las modalidades de la educación media en los establecimientos educativos.</t>
  </si>
  <si>
    <t>Establecimientos educativos fortalecidos en las diferentes modalidades.</t>
  </si>
  <si>
    <t xml:space="preserve"> A 2023 42 EE fortalecidos en la doble titulación de los estudiantes de la educación media.</t>
  </si>
  <si>
    <t>Garantizar derechos de formación y actualización a los docentes del Departamento de Casanare</t>
  </si>
  <si>
    <t>Atender niños y niñas en preescolar con educación inicial en el marco de la atención integral.</t>
  </si>
  <si>
    <t>Implementación de la educación inicial en el marco de la atención integral, generando estrategias para el tránsito armónico de los niños</t>
  </si>
  <si>
    <t xml:space="preserve"> a 2023 atender 3,000 niños y niñas en preescolar con educación inicial en el marco de la atención integral</t>
  </si>
  <si>
    <t>3000 estudiantes de preescolar atendidos con educación inicial en el marco de la atención integral/100</t>
  </si>
  <si>
    <t>1. Cronograma de revisión para la implementación del proyecto de educación inicial. 
2. Asistencia técnica a docentes de preescolar y de educación inicial  para la implementación de lineamientos curricuales aplicables a la educación inicial.</t>
  </si>
  <si>
    <t>Fortalecimiento a la educación afrocolombiana en las Instituciones educativas del Departamento.</t>
  </si>
  <si>
    <t>Implementar dentro del proceso educativo el fortalecimiento a la AFROCOLOMBIANIDAD</t>
  </si>
  <si>
    <t>Al año 2023, fortalecer a 27 EE en educación afrocolombiana..</t>
  </si>
  <si>
    <t>27 Instituciones con fortalecimiento de la afrocolombianidad/100</t>
  </si>
  <si>
    <t>1. Cronograma de implementación del proceso a la afrocolombianidad.
2. Asistencia técnica para el ajuste e incorporación de lineamientos curriculares en AFROCOLOMBIANIDAD en los PEI  de 27  IE del Departamento</t>
  </si>
  <si>
    <t>Instituciones educativas oficiales, no oficiales. ETDH y las CEA con Inspección y vigilancia garanteizados.</t>
  </si>
  <si>
    <t>a 2023 50 EE fortalecidad con el  Inspección y Vigilancia sobre la prestación del servicio educativo a Instituciones educativas oficiales no oficiales, ETDH y las CEA</t>
  </si>
  <si>
    <t>50 Instituciones educativas oficiales no oficiales, ETDH y las CEA con inspección y vigilancia garantizados/100</t>
  </si>
  <si>
    <t>1. Cronograma de actualización, y creación para el fortalecimiento del proceso de inspección, vigilancia y control del servicio educativo.
2.Actualización del Reglamento Territorial de Inspección y vigilancia de la Educación en el Departamento.
3. Rediseño y actualizacion del proceso de inspección y vigilancia de la educación en el Departamento.
4. Creación del Fondo de fortalecimiento de la Educación para el trabajo y el Desarrollo Humano en el Departamento.</t>
  </si>
  <si>
    <t>Formular mallas curriculares en los proyectos etnoeducativos comunicativas comunitarios.</t>
  </si>
  <si>
    <t>Educación pertinente y adecuada a los contextos sociales y culturales, con currículos que respondan a las necesidades de la población escolar de la mano con la comunidad</t>
  </si>
  <si>
    <t>Construcción de materiales didácticos y pedagógicos en relación con el sistema educativo índigena propio. SEP</t>
  </si>
  <si>
    <t>Al 2023 Garantizar (03) mesas de concertación etnoeducativas.</t>
  </si>
  <si>
    <t>03 Mesas de concertación etnoeducativas garantizadas/100.</t>
  </si>
  <si>
    <t>1. Cronograma de cumplimiento para la construcción de materiales didácticos y pedagógicos del sistema educativo indígena propio. 
2. Reproducción de material de apoyo a procesos de formación en etnoeducacion.</t>
  </si>
  <si>
    <t>Garantizar las mesas de concertación etnoeducativas.</t>
  </si>
  <si>
    <t>Uso, apropiación y desarrollo de contendidos con ayuda de las tics.</t>
  </si>
  <si>
    <t>Ampliar la cobertura y fortalecer la conectividad en los establecimientos educativos.</t>
  </si>
  <si>
    <t>Establecimientos educativos con servicio de conectividad.</t>
  </si>
  <si>
    <t>Fortalecer el ecosistema digital en los E.E , promoviendo la apropiación y el uso pedagógico de los medios y las tecnologías de la información y la comunicación (TIC)</t>
  </si>
  <si>
    <t>Al año 2023, Ampliar la cobertura y fortalecer la conectividad en los establecimientos educativos.</t>
  </si>
  <si>
    <t>Adquisición de tecnologías para estudiantes e instituciones educativas.</t>
  </si>
  <si>
    <t>Estudiantes e insituciones beneficiados</t>
  </si>
  <si>
    <t>Al año 2023 adquirir  tecnologías para estudiantes e Instituciones educativas</t>
  </si>
  <si>
    <t>Desarrollar habilidades en lenguaje de programación.</t>
  </si>
  <si>
    <t xml:space="preserve">Al año 2023 haber formado 400 docentes en lenguajes de programación </t>
  </si>
  <si>
    <t xml:space="preserve"> 1. Cronograma de programación sobre el diplomado con los docentes.
2. Formar  docentes  como  “Master Teachers” por parte de Oracle Academy e Inicio de  “Formación de formadores”  para lograr certificar a todos los docentes focalizados.
</t>
  </si>
  <si>
    <t>GLADYS SANDOVAL Y OMAIRA BONILLA Profesional Universitario Calidad Educativa.</t>
  </si>
  <si>
    <t>NIDIA GIRALDO CRUZ Profesional Especializado Calidad Educativa.</t>
  </si>
  <si>
    <t>GLADYS SANDOVAL Profesional Universitario Calidad Educativa.</t>
  </si>
  <si>
    <t>CÉSAR AUGUSTO LÓPEZ CARMONA, Profesional Universitario Calidad Educativa.</t>
  </si>
  <si>
    <t>BENEDICTA CORREA Profesional Universitario Calidad Educativa</t>
  </si>
  <si>
    <t>MARLEN ROCIO ANGEL Profesional Universitario de Inspección y vigilancia.</t>
  </si>
  <si>
    <t>Johana Rodriguez Profesional Universitario Calidad Educativa</t>
  </si>
  <si>
    <t xml:space="preserve">Gestión </t>
  </si>
  <si>
    <t>Gestión</t>
  </si>
  <si>
    <t>SGP</t>
  </si>
  <si>
    <t>SGR</t>
  </si>
  <si>
    <t>Esta en proceso de formulación del proyecto por SGR</t>
  </si>
  <si>
    <t xml:space="preserve">Esta información es referente al programa de conexión total del MEN. En referencia al proyecto de MinCiencias con recursos de gestión se está avanzando en cuánto a  los Kits de realidad vitual y sus contenidos. </t>
  </si>
  <si>
    <t>1. Cronograma de revisión para la ampliación de la cobertura y conectividad.
2. Brindar servicio de conectividad a los establecimientos educativos tanto urbanos como rurales, promoviendo la apropiación y el uso pedagógico de los medios y las tecnologías de la información y la comunicación.
3. Diagnostico del inventario tecnológico para la apuesta en funcionamiento del centro de gestión centralizado de la RED WAN; inventario tecnológico actualizado y diagnostico para la optimización de los troncales y fibra usados para el sector educativo en los municipios; Inventario tecnológico actualizado para garantizar la conectividad y diseño de las troncales inalambricas y red BACKBONE de radio enlaces de zonas rurales.</t>
  </si>
  <si>
    <t xml:space="preserve"> A 2023 40  EE Públicos acompañados y apoyados en el programa PTA</t>
  </si>
  <si>
    <t>Al año 2023 realizar seguimiento pedagogico a 34 EE, que cuentan con jornada unica.</t>
  </si>
  <si>
    <t>Gestión.</t>
  </si>
  <si>
    <t>BPIN: 2020005850025</t>
  </si>
  <si>
    <t>Se realizarón cursos con los docentes a traves de Oracle Academy en 12 IE del departamento de Casanare.</t>
  </si>
  <si>
    <t xml:space="preserve">300  docentes certificados en lenguajes de programación por la empresa ORACLE
</t>
  </si>
  <si>
    <t>ICLD</t>
  </si>
  <si>
    <t>Inspección y vigilancia</t>
  </si>
  <si>
    <t>Elaboró o Proyecto: Profesional Especializado SED.</t>
  </si>
  <si>
    <t>Revisó:</t>
  </si>
  <si>
    <t xml:space="preserve">Director de Calidad Educativa </t>
  </si>
  <si>
    <t>Aprobó:</t>
  </si>
  <si>
    <t>BPIN: 2021005850043</t>
  </si>
  <si>
    <t>1. Cronograma del proceso de autoevaluación institucional.
2. Talleres y asistencia técnica para orientar a los establecimientos educativos privados en el proceso de autoevaluación institucional con base en la Guía N° 4.  Manual de Evaluación y Clasificación de Establecimientos Educativos Privados, mediante talleres y visitas técnicas.  3.Capacitar en el uso del aplicativo EVI.
4. Monitorear el cargue de los resultados de la autoevaluación y de la información complementaria en la plataforma EVI.
5. Expedir las resoluciones autorizando la adopción de régimen y de tarifas para cada año lectivo.</t>
  </si>
  <si>
    <t xml:space="preserve">
1. Organizar y divulgar el proceso de evaluación anual de desempeño laboral en la entidad territorial.
2. Verificar la efectiva y oportuna realización de la evaluación.
3. Elaborar el consolidado de los resultados de evaluación de desempeño en la entidad territorial.
4. Analizar los resultados de la evaluación  de desempeño  como insumo para el plan territorial de formación docente y para el diseño y la implementación de planes de apoyo al mejoramiento.
5. Prestar asistencia técnica a los evaluadores en el desarrollo del proceso.
6. Orientar el ejercicio del proceso evaluativo con un enfoque de mejoramiento continuo.
</t>
  </si>
  <si>
    <t xml:space="preserve">1.Asistencia técnica para revisar el sistema institucional de evaluación de los estudiantes (SIEE).
2. Prestar asistencia técnica a los establecimientos educativos en la definición,  implementación, revisión y ajuste del sistema institucional de evaluación de estudiantes.
3. Recopilar información sobre el análisis y seguimiento  de los  EE a los  SIEE.
4. Elaborar consolidado de la información sobre los procesos de  evaluación y seguimiento al SIEE por parte de los EE.
5. Analizar la información consolidada.
6. Realizar jornada de reflexión pedagógica sobre evaluación Interna de los aprendizajes de los estudiantes.
</t>
  </si>
  <si>
    <t xml:space="preserve">
1. Análisis de resultados de seguimiento  al Sistema Institucional de Evaluación de Estudiantes.
2. Análisis de resultados en las pruebas externas.
3. Análisis de resultados de la evaluación de desempeño de docentes y directivos docentes.
4. Análisis de resultados de la autoevaluación de los establecimientos educativos oficiales.
</t>
  </si>
  <si>
    <t xml:space="preserve">
1. Socialización de las herramientas y metodologias para el desarrollo de la jornada E dia  en los E.E
2. Diseño e implementación de planes de fortalecimiento académico en las 69 IE del Departamento</t>
  </si>
  <si>
    <t xml:space="preserve">  </t>
  </si>
  <si>
    <t xml:space="preserve">El Ministerio expidió  la resolución que contempla la realización del día E. </t>
  </si>
  <si>
    <t>1. Disminución de la brecha digital; dos cumputadores por estudiante; esto depende de la realización del diagnóstico junto con los directivos Docentes (basura tecnológica, número de equipos por Sede, entre otros)                                                               2.  Implementación de alarmas, cámaras y control de acceso en los Establecimientos Educativos del Departamento; para ello se consolida la información solicitada a  los Rectores.                      3. Construcción de sistema fotovoltaico SFV autónomos para el suministro de energía eléctrica en escuelas rurales de zonas no interconectadas del depto de Casanare.</t>
  </si>
  <si>
    <t xml:space="preserve">5433 COMPUTADORES en 57 sedes educativas (Pore, Paz de Ariporo, Tauramena, Monterrey y Hatocorozal). Estudiantes de instituciones beneficiados/100 </t>
  </si>
  <si>
    <t xml:space="preserve">30.000 Estudiantes de instituciones beneficiados/100 </t>
  </si>
  <si>
    <t xml:space="preserve">Se pretende tambien dotar a 102 sedes educativas más de los municipios de Hatocorozal y Paz de Ariporo por apalancamiento del proyecto de obras por impuestos, beneficiándoles con aprox. 5.000 equipos tecnológiocos. </t>
  </si>
  <si>
    <t>Apalancamiento  de impuestos de obras de empresas privadas en alianzas.</t>
  </si>
  <si>
    <t>Niños y niñas en preescolar atendidos con educación inicial en el marco de la atención integral.</t>
  </si>
  <si>
    <t xml:space="preserve">A diciembre 31 de 2023 , 69 E.E con PEI actualizados e implementados. En los cuales se incluye los 6 establecimientos indígenas </t>
  </si>
  <si>
    <t>63 E.E con PEI  revisados, formulados, elaborados /100</t>
  </si>
  <si>
    <t>69 Manuales de convivencia escolar revisados y resignificados acorde al Sistema Nacional de Convivencia Escolar/100</t>
  </si>
  <si>
    <t>Comunidad educativa fortalecida con estrategias de mejoramiento de la calidad educativa.</t>
  </si>
  <si>
    <t>Número Estudiantes de grados 10° y 11° de educación media con doble titulación /100</t>
  </si>
  <si>
    <t xml:space="preserve"> 2. Revisión de los planes de área de la media técnica de las instituciones educativas articuladas al programa de doble titulación con el SENA.</t>
  </si>
  <si>
    <t xml:space="preserve">1. Cronograma de revisión y retroalimentación para la doble titulación de los estudiantes.
 2. .Gestión y coordinación entre SENA y Secretaria de Educción Departamental para orientar el acceso y matrícula de estudiantes de los grados de 10 y 11° a la formación para doble titulación.  </t>
  </si>
  <si>
    <t>3. Asistencia técnica a los comites de convivencia escolar institucional y Municipal.
 4. Seguimiento de su funcionalidad.
5. Emitir circular reiterando la actualización y seguimiento anual del gobierno escolar.                Mejorar la operatividad de los comites de convivencia escolar  de las instituciones educativas del departamento.</t>
  </si>
  <si>
    <t xml:space="preserve">16 establecimientos educativos privados, orientados en el ejercicio de la autoevaluación institucional/100 </t>
  </si>
  <si>
    <t>40 E.E Atendidos y fortalecidos con el programa PTA/100</t>
  </si>
  <si>
    <t>COMPONENTES  PAM</t>
  </si>
  <si>
    <t>Acompañar a   los EE en formulación, elaboración y seguimiento del plan de mejoramiento institucional (PMI), evidenciando estos procesos en el sistema de información pertinente.</t>
  </si>
  <si>
    <t>1. Cronograma de revisión y retroalimentación del PMI.                                                                                                                                                                                                                                                           2.Revisión de los PMI.
3. Formación a directivos docentes y docentes sobre PMI.</t>
  </si>
  <si>
    <t xml:space="preserve">A 2023, 16 EE PRIVADOS orientados en autoevaluación Institucional </t>
  </si>
  <si>
    <t>448 Docentes de preescolar y de educación inicial implementan lineamientos curriculares.</t>
  </si>
  <si>
    <t>1. Cronograma de revisión y seguimiento pedagógico al programa de jornada única.
2. Asistencia tecnica para verificar el cumplimiento del enfasis, como la praxis de cada uno de los documentos pedagogicos de la IE.
3. Seguimiento y analisis del impacto de la jornada única en la permanencia de los estudiantes.</t>
  </si>
  <si>
    <t>1. Cronograma de revisión y retroalimentación del PEI.
 2. Revisión de los PEI.
3. Formación a directivos docentes y docentes sobre PEI.
4. Retroalimentación del PEI.
5. Seguimiento a la retroalimentación del PEI.</t>
  </si>
  <si>
    <t xml:space="preserve">1.Cronograma de revisión y actualización de las 6 mallas curriculares de los proyectos etnoeducativos comunitarios.
2. Acompañamento y asistencia técnica para la  revisión y actualización de mallas curriculares etnoeducativas.
</t>
  </si>
  <si>
    <t>Plan Territorial de Formación Docente implementado.</t>
  </si>
  <si>
    <t>A 2023 Implementar el Plan Territorial de Formación Docente, en las 69 IE</t>
  </si>
  <si>
    <t xml:space="preserve">Elaborar estudios Previos , soporte para realizar  Foro Departamental  Educativo con la participación de 100 docentes y presentación de  experiencias significativas, </t>
  </si>
  <si>
    <t>6 I.E  indígenas atendidas en el PEC. Proyecto Educativo Comunitario/100</t>
  </si>
  <si>
    <t>69 instituciones educativas  que incorporan  la educación inclusiva  a los  PEI ( según Decreto 1421 de 2017)/100</t>
  </si>
  <si>
    <t>1. Cronograma de A.T integral orientado a PEC  indígenas de 6  I.E.                                                                    2.Realizar Asistencias técnicas integrales a 6  I.E en los componentes del PEC</t>
  </si>
  <si>
    <t>TOTAL  PROGRAMADO     /EJECUTADO</t>
  </si>
  <si>
    <t xml:space="preserve">1. Emitir orientaciones mediante circulares, para la implementación del proceso de autoevaluación institucional.
2. Analizar los resultados de la autoevaluación institucional de los establecimientos educativos.
3. Elaborar el consolidado de los resultados de los EE de la entidad territorial.
4. Realizar análisis de los resultados consolidados.
5. Prestar asistencia técnica a los EE en la aplicación de la Guía para el Mejoramiento Institucional.
</t>
  </si>
  <si>
    <r>
      <t>Acompañar la</t>
    </r>
    <r>
      <rPr>
        <sz val="8"/>
        <color rgb="FFFF0000"/>
        <rFont val="Arial"/>
        <family val="2"/>
      </rPr>
      <t xml:space="preserve"> </t>
    </r>
    <r>
      <rPr>
        <sz val="8"/>
        <rFont val="Arial"/>
        <family val="2"/>
      </rPr>
      <t>actualización del manual de convivencia escolar en las E.E del Departamento teniendo en cuenta el sistema Nacional de convivencia escolar</t>
    </r>
  </si>
  <si>
    <t>A 2023 69 EE Implementaran estrategia  ESCUELA DE PADRES con enfoque de prevención,  violencia de género, equidad, derechos de la mujer y habilidades para vida.</t>
  </si>
  <si>
    <t xml:space="preserve">a 2023 63 EE oficiales orientados en  el proceso de evaluación anual de desempeño laboral de los docentes y directivos docentes </t>
  </si>
  <si>
    <t xml:space="preserve">
1. Coordinar con el ICFES  y apoyar la  aplicación de evaluaciones externas . 
2. Divulgar los lineamientos para el análisis e interpretación de los resultados.
3. Realizar los análisis de resultados de evaluaciones externas identificando fortalezas y oportunidades de mejora en áreas para cada Establecimiento Educativo y de manera general para la entidad territorial.
4. Divulgar los resultados de las evaluaciones externas de estudiantes a la comunidad educativa.
5. Acompañar a los Establecimientos Educativos en el análisis y uso de los resultados de las evaluaciones externas para la definición de acciones en su PMI.
</t>
  </si>
  <si>
    <t xml:space="preserve">Número EE articulados al programa de Doble Titulación/100 </t>
  </si>
  <si>
    <t>Formación de Docentes y Directivos Docentes</t>
  </si>
  <si>
    <t>69 Establecimientos educativos fortalecidos con los programas pedagógicos Transversales_PPT</t>
  </si>
  <si>
    <t>Número Estudiantes de grados 10° y 11° de educación media matriculados y articulados a doble titulación /100</t>
  </si>
  <si>
    <t>A 2023 4700 estudiantes de educación media articulados al programa de doble titulación con el SENA.</t>
  </si>
  <si>
    <t xml:space="preserve">1. Realizar el monitoreo, revisión seguimiento al proceso de matrícula de estudiantes de articulación para la doble titulación  - SENA.
 2. .Gestión y coordinación entre SENA y Secretaria de Educción Departamental para orientar el acceso y matrícula de estudiantes de los grados de 10 y 11° a la formación para doble titulación.  </t>
  </si>
  <si>
    <t>Número Estudiantes de grados 10° y 11°  con orientación vocacional /100</t>
  </si>
  <si>
    <t>Fortalecer la educación media técnica en articulación con los diferentes niveles educativos del Departamento de Casanare</t>
  </si>
  <si>
    <t xml:space="preserve"> A 2023 4959  de grados 10 y 11 estudiantes de la educación media con orientación vocacional  y 44 docentes con orientación curricular</t>
  </si>
  <si>
    <t xml:space="preserve">1. Realizar acompañamiento a los E.E en la actualización y revisión de cumplimiento a la ruta de atención integral de convivencia  a 20 Instituciones Educativas. y respectivo seguimiento.
2. Talleres de acompañamiento a los E.E en la actualización y resignificación de  manuales de convivencia.                                                                                3.    Implementar   Ley 1620  y Guía 49                                            </t>
  </si>
  <si>
    <t>1. Cronograma de revisión para la implementación del plan territorial de formación docente.
2. Formación integral a docentes del departamento.  
3. Actualización y fortalecimiento de docentes en manejo de recursos técnológicos aplicados a la educación.
4. Formación a docentes de la Escuela Normal  Superior de Monterrey</t>
  </si>
  <si>
    <t>Cuatro (04) Foros Educativos Departamentales/100</t>
  </si>
  <si>
    <t xml:space="preserve">1. Realizar foros Departamentales de conformidad con la orientaciones y lineamientos del MEN.
</t>
  </si>
  <si>
    <t xml:space="preserve"> -Anualmente realizar foros municipales y uno departamental con partipación en el foro educativo nacional.                       -</t>
  </si>
  <si>
    <t>Un (01) Plan Territorial de Formación Docente Formulado e implementado /100</t>
  </si>
  <si>
    <t>A 2023 69 EE Fortaleceran la estrategia   preventiva contra el consumo de SUSTANCIAS PSICOACTIVAS y ALCOHÓLICAS</t>
  </si>
  <si>
    <t>7 Documentos _materiales didácticos de apoyo</t>
  </si>
  <si>
    <t>60 E.E acompañados en el proceso de aplicación de pruebas Supérate con el SABER/100</t>
  </si>
  <si>
    <t>65 I.E  atendidas integralmente en el marco de la educación inicial/100</t>
  </si>
  <si>
    <t>Brindar servicio de conectividad a las distintas sedes tanto  urbanas como rurales, promoviendo la apropiación y el uso pedagógico de los medios y las tecnologías de la información y la comunicación.
3. Diagnostico del inventario tecnológico para la apuesta en funcionamiento del centro de gestión centralizado de la RED WAN; inventario tecnológico actualizado y diagnostico para la optimización de los troncales y fibra usados para el sector educativo en los municipios; Inventario tecnológico actualizado para garantizar la conectividad y diseño de las troncales inalambricas y red BACKBONE de radio enlaces de zonas rurales.</t>
  </si>
  <si>
    <t>SGR/ Pasa a Gestión y por ICLD</t>
  </si>
  <si>
    <t xml:space="preserve">06 mallas curriculares etnoeducativas  Caño Mochuelo actualizadas  y en aplicación  /100. </t>
  </si>
  <si>
    <t>3 Documentos _materiales didácticos de apoyo</t>
  </si>
  <si>
    <t>Formación docente en 34 I.E de 11 municipios</t>
  </si>
  <si>
    <t xml:space="preserve">Formación de docentes en el tema de : Trata de personas y matrimonio servíl, prevención del abuspo sexual, prevención del suicidio, rutas de atención a vulnerabilidad de los niños, prevención del delito y istema de responsabilidad penal en adolescentes y educación para la sexualidad.    Nota: 4to trimestre de 45 programados se formaron 65 docentes . Pra un total de 195 docentes </t>
  </si>
  <si>
    <t xml:space="preserve">BPIN: 2020005850110 </t>
  </si>
  <si>
    <t xml:space="preserve"> 56 Establecimientos educativos con servicio de conectividad/100 Incluye 23 establecimientos indígenas para (2023)</t>
  </si>
  <si>
    <t xml:space="preserve">52.300
</t>
  </si>
  <si>
    <t xml:space="preserve">Se esta realizando la formulación del proyecto de dotaciones tecnológicas para beneficiar otro sector del departamento de Casanare.       </t>
  </si>
  <si>
    <t>CONVENIO SENA CO1_PCCNTR2119427</t>
  </si>
  <si>
    <t>60 EE con Estrategia de BILINGUISMO implementada/100</t>
  </si>
  <si>
    <t>BPIN: 2020005850017</t>
  </si>
  <si>
    <t>69 EE con la Estrategia implementada  ESCUELA DE PADRES con enfoque de prevención,  violencia de género, equidad, derechos de la mujer y habilidades para vida./100</t>
  </si>
  <si>
    <t>Fortalecimiento  al proceso de Inspección,  Vigilancia  y Control del servicio públoco educativo de los 18 municipios certificados  del depto de Casanare.</t>
  </si>
  <si>
    <t xml:space="preserve">1. Seguimiento al proceso de implementación del Decreto 1421 de 2017(educación inclusiva).  Realizar el seguimiento a la política de inclusión teniedo en cuenta las herramientas establecidas para el análisis del Plan Integral de Ajuste Razonable-PIAR,caracterizaciones pedagógicas, ajustes curriculares a la inclusión y el Diseño Universal del Aprendizaje-DUA. (Vladimir Pérez ).  </t>
  </si>
  <si>
    <t>GarantIrizar la inspección y vigilancia sobre la prestación del servicio educativo a instituciones educativas oficilales, no oficilaes, ETDH y las CEA.</t>
  </si>
  <si>
    <t>34 E.E  de JORNADA ÚNICA/100</t>
  </si>
  <si>
    <t>60  E.E con día E desarrollaldo/100</t>
  </si>
  <si>
    <t>Secretaria de Educación  de Casanare</t>
  </si>
  <si>
    <t xml:space="preserve">BPIN: 2020000585029    Se realizó  la legalización de los CPSP a mediados de febrero.    </t>
  </si>
  <si>
    <t>A 2023  69 establecimientos educativos fortaleceran los programas pedagógicos transversales (educación ambiental, educación para la sexualidad y construcción de la ciudadanía, cátedra de la paz, afianzamiento de la cultura llanera, cultura del emprendimiento, educación para el ejercicio de los derechos humanos, convivencia escolar, movilidad segura, educación económica y financiera, promoción de estilos de vida saludable).</t>
  </si>
  <si>
    <t>1. Cronograma de revisión y retroalimentación de los PPT en los EE.
2. Asistencia técnica en los procesos de  formulación, planeación y seguimiento a cada uno de los 6 PPT en el PEI. Las I.E que vienen siendo atendidadas se fortalecerán con los acompañamientos a fin de entregar  proyectos pedagógicos transversales actualizados.
3. Revisión de cada uno de los 6 PPT.
3. Formación a directivos docentes y docentes sobre PPT.
4. Retroalimentación del PPT.
5. Seguimiento a la retroalimentación del PPT.         Nota: Para el 2023 se amplía el cubrimento de PPT al total de las 69  instituciones educativas, a fin de dar cumplimiento con la meta del PDD 2020-2023.</t>
  </si>
  <si>
    <t>Se realizaron mesas de trabajo sobre lineamientos técnicos y actividades rectoras en la primera infancia, con el fin de fortalecer las orientaciones  tecnicas y legales , las estrategias pedagógicas , el plan de estudios y el PEI de nivel preescolar de las I.E intervenidas.   Durante el primer trimestre  se impactaron 21 I.E de 12 municipios.  Aguazul : San Agustín;    Maní : Jesús Bernal Pinzón;  HatoCorozal:  Antonio Martínez Delgado y Luis Hernández Vargas;   Paz de Ariporo: Técnico Industrial El Palmarar, I.T Empresarial del Norte- ITENCA, Juan José Rondón, Nuestra Señora de Manare, Sagrado Corazón, Francisco José de Caldas;   Orocué:Luis Carlos Galán Sarmiento;  Nunchía: Antonio Nariño y Salvador Camacho Roldán; Trinidad: Técnico Integrado de Trinidad ;   Pore: Rafael Uribe Uribe; Tauramena : José María Córdoba y Centro Regional de Investigación y Educación de Tauramena -CRIET, IE del LLano;   Támara: Arturo Salazar Mejia; Monterrey: Escuela Normal Superior de Mrey  y  Técnico Diversificado; Villanueva: Ezequiel Moreno y Dpiaz, San Agustín y Fabio Riveros.   Se logró obtener una matrícula de 1788 estudiantes según el SIMAT2023 superando lo programado de 366 estudiantes.  79 docentes implementan educación inicial.</t>
  </si>
  <si>
    <t>SEGUIMIENTO DEL PLAN DE APOYO AL MEJORAMIENTO EDUCATIVO  2023</t>
  </si>
  <si>
    <t xml:space="preserve">02 mallas curriculares etnoeducativas  de Chaparral-Barro Negro, y El Duya _OROCUÉ actualizadas  y en aplicación  /100. </t>
  </si>
  <si>
    <t>1. Cronograma de concertación de las mesas etnoeducativas.
2. Realizar 3 mesas de concertación etnoeducativa  anual durante 3 años: 2021, 2022 y 2023 (por valor de $60.000.000 en 2023)</t>
  </si>
  <si>
    <t>Mallas curriculares etnoeducativas formuladas. $150.000.000</t>
  </si>
  <si>
    <t>Materiales pedagógicos construidos $100.000.000</t>
  </si>
  <si>
    <t>Mesas de concertación etnoeducativas garantizadas. $60.000.000</t>
  </si>
  <si>
    <t>Instituciones con foralecimiento de la afrocolombianidad. $50.000.000</t>
  </si>
  <si>
    <t>BPIN: 2020005850109 . Proy por valor de $360.000.000</t>
  </si>
  <si>
    <t>BPIN: 2021005850042   Valor  total Py 2023 $120.637.440,</t>
  </si>
  <si>
    <t>60 Establecimientos educativos fortalecidos en la diferentes modalidades de educación media/100</t>
  </si>
  <si>
    <t>Para el 2023 no se programarón actividades orientadas al fortalecimiento de las modalidades de educación media, en tanto ya se cumplió con la meta en el PDD en el 2022.</t>
  </si>
  <si>
    <t>No se realizó contratación de personal porque la meta del PDD  ya se cumplió.</t>
  </si>
  <si>
    <t>BPIN 2021005850076  Nuevo valor ajustado del Py $</t>
  </si>
  <si>
    <t xml:space="preserve"> A 2023  60 EE fortalecidos en las diferentes modalidades de educación media/1</t>
  </si>
  <si>
    <t>Número docentes de la educación media asistidos con orientación curricular /100</t>
  </si>
  <si>
    <t xml:space="preserve">BPIN: 2021005850043 </t>
  </si>
  <si>
    <t>100 sedes con servicio de conectividad/100 Incluye indígenas para (2023),/100</t>
  </si>
  <si>
    <t>Se enviará circular  a las 69  I.E y formatos de recolaección de resultados de autevaluación, aproximadamente en el mes de septiembre,  para que inicien el proceso de autoevaluación.</t>
  </si>
  <si>
    <t xml:space="preserve">Se expidió resolución 0096 del 18 de enero de 2023 con los parametros, responsabilidades,  orientaciones y cronograma.  Al igual la  Circular 700-0006 del  18 de enero de  2023 para el inicio del proceso;  La resolución 0546 del 4 de marzo de 2023 mediante la cual se resuelven unos impedimentos para realiar el proceso, y a través de la resolucion 0613 del 10 de marzo de 2023 se  designan evaluadores de docentes y directivos docentes.     </t>
  </si>
  <si>
    <t>63 establecimientos educativos orientados en la realización de la evaluación anual de desempeño laboral/100</t>
  </si>
  <si>
    <t>69 establecimientos educativos orientados en el proceso de evaluación de los aprendizajes/100</t>
  </si>
  <si>
    <t>69 establecimientos educativos orientados en análisis y uso de de los resultados de las evaluaciones externas/100</t>
  </si>
  <si>
    <t>Convocar para la asistencia técnica del tema Guía 4 - aplicativo EVI.
Cargar la información a la plataforma EVI por parte d e los E.E privados.
Expedir resoluciones y socializarlas ( Se inicia el proceso en el 3er Trimestre, a finales de agosto inicia  y termina en diciembre ).                                                                                        Oficialmente son 16 privados.</t>
  </si>
  <si>
    <t>JAVIER SAAVEDRA. Director de Núcleo</t>
  </si>
  <si>
    <t>Se adelantará progrmaació desde el  2do trimestre para continuar implementando  la campaña ME QUIERO orientada a la prevención del consumo de sustancias psicoactivas y alcohólicas, mediante la capacitación por gestión que se pueda desarrollar con  docentes y directivos docentes.    Sinembargo con el equipo de 6 profesionales de apoyo del proceso de PPT,  se ha socializado el tema en 6 I.E fortaleciendo dicha estrategia.</t>
  </si>
  <si>
    <t>Para la actual vigencia aún no se han gestionado recursos financieros ni gestionado apoyo por gestión.</t>
  </si>
  <si>
    <t xml:space="preserve">Durante el primer trimestre: 1. Se envió  circulares a 18 alcaldias municipales y a  a las 69 I.E reiterando la actualización y seguimientode los Comtés escolares de Convivencia, incluyendo las 16  I.E privadas, lo anterior con el fin de recordarles la responsabilidad de reactivar los comites, y hacer seguimiento  de los mismos.                                                                                                2.El comité departamental de convivencia escolar   realizó la primera sesión el día XXXXXX    . Después de las asistencias técnicas realizadas se reciben las actas de actualización de los comités escolares de convivencia y los manuales de convivencia para su revisión y resignificación </t>
  </si>
  <si>
    <t xml:space="preserve">En 15 Instituciones educativas de 11 municipios se incluirá en los PEI  la Cátedra de Estudios Afrocolombianos para su posterior implementación, y acorde con la autonomia institucional de asumirla como un PPT,  como asignatura o bien como proyecto de área. Para lo cual se contratará a 2 profesionales que ayudarán a incorporar los lineamientos curriculares que implica poner en marcha el funcionamiento de la cátedra. El acompañamiento de AT se hara mediante talleres de innovación de la transversalidad y talleres de autoreconocimiento de la afrocolombianidad, así: Aguazul_ IE san Agustín; Hato Corozal_ IE Bonifacio Gutiérrez;  Maní_IE Rural Gaviotas;  Monterrey_ IE Escuela Normal Superior de Monterrey; Nunchia_ IE Pretexto; Orocue_ IE La Inmaculada, IE Luis Carlos Galán Sarmiento; Pore_ IE Rafael Uribe Uribe, IE El Banco; San Luis de Palenque: IE Técnico Educativo Francisco Lucea; Támara_ IE Arturo Salazar Mejía; Tauramena_ IE Centro Regional de Investigación Educación y Extensión de Tauramena "CRIET",  IE del Llano,  IE El Cusiana; Villanueva_ IE Fabio Riveros.    </t>
  </si>
  <si>
    <t>MONITOREO Y SEGUIMIENTO  FECHA: JUNIO 30 de 2023</t>
  </si>
  <si>
    <t>Se amplió JU en los municipios de Orocué: sede La Venturosa;  San Luis de Palenque: sedes  Selva y Las Delicias.       Sin embargo, se prorroga la JU en la sede Miralindo de Orocué. Se suspende implemnetación de JU en el nivel de la media técnica en la I.E José María Córdoba del municipio de Tauramena.         Se continua atendiendo con JU las 34  I.E que venian desde el 2017 bajo la Resolución 2615 de 2017, de un total de 34 que tienen implementada la JU, actualmente.     Posteriormente, se programa  hacia el 2 trimestre ampliar la JU en la sede Piñalito del CRIEET _ Tauramena  y las sedes de Coera, Sirivana y Guacharacas de la I.E El Pretexto_Nunchia                                                    GESTIÓN. Durante el II Trimestre se realizó el segundo Comité de Jornada única, donde se analizaron dos solicitudes de ampliación de la JU en las I.E ITENCA del municipio de Paz de A riporo, orientada a 16 sedes rurales y Gaviotas del muniicpio de Maní , para 4 sedes rurales.  Esta en espera el concepto de viabilidad de Cobertura.</t>
  </si>
  <si>
    <r>
      <t xml:space="preserve">Se realizo el  </t>
    </r>
    <r>
      <rPr>
        <b/>
        <sz val="8"/>
        <rFont val="Arial"/>
        <family val="2"/>
      </rPr>
      <t>I ciclo</t>
    </r>
    <r>
      <rPr>
        <sz val="8"/>
        <rFont val="Arial"/>
        <family val="2"/>
      </rPr>
      <t xml:space="preserve"> en el primer trimestre . En los siguientes tres trimestres se realizarán progresivamente los ciclos II,  III , y IV relacionados con la formación de maestros en el proceso pedagógico.
Se logró  impactar  38 I.E de 14 municipios, así:                                                                                                                                                                                                                                                                                                                                                                Aguazul: IE Cupiagua, IE La Turua, IE San Agustín. Chámeza: IE José Antonio Galán. Hato Corozal: IE Horacio Perdomo, IE Simón Bolívar_ Chire. Maní: IE Jesús Bernal Pinzón, IE Gaviotas, IE Luis Enrique Barón Leal, Camilo Torres Restrepo. Monterrey: IE Técnico Diversificado, Escuela Normal Superior de Monterrey. Nunchia: El Pretexto, IE Antonio Nariño. Orocué: IE La Inmaculada, IE Indígena IEA  Pudi, IE Luis Carlos Galán Sarmiento, IE Algarrobo.  Paz de Ariporo: IE Juan José Rondón,  IE Nuestra Señora de Manare, IE San Juan de Los Llanos, IE Simón Bolívar,  IE Técnico Empresarial del Norte de Casanare, IE Indigena Yamotsinëmü, Francisco José de Caldas. Pore: IE El Banco, IE Antonio Nariño. Recetor: IE Fernando Rodríguez.  Sabanalarga: IE Manuel Elkin Patarroyo, IE Jorge Eliecer Gaitán.  Támara: IE Víctor Gómez Corredor. Tauramena: IE El Cusiana y el CRIEET.  Trinidad: IE Campestre Brisas del Pauto, IE Santa Irene, IE Técnico Integrado Trinidad, El Pozo Petrolero. Villanueva: IE Ezequiel Moreno y Díaz, IE San Agustín, IE Fabio Riveros.                     Durante  este proceso, en la fase de Apertura de: Planeación, Aula, Realimentación se hizo acompañamiento a 313 docentes. En la apertura de talleres a través de sesiones trabajo situado se formaron 745 docentes.    Durante el II TRIMESTRE, se implementó el módulo 1 en las 40 instituciones focalizadas. E igualmete se realizaron acompañamientos presenciales a las focalizadas para 745 docentes.</t>
    </r>
  </si>
  <si>
    <t>Acompañamiento de los instructores SENA al proceso de formación para la articulación  de un total de  4.532   estudiantes al programa de  doble titulación, de los cuales 2.274 son de grado de 10° y  2.358  pertenecen al grado 11° de 43  EE de la media, con apoyo de los docentes de la educación media.  Durante el IITRIMESTRE se alcanzó un  cubrimiento de 47 instituciones educativas articuladas al programa SENA.</t>
  </si>
  <si>
    <t xml:space="preserve">Desarrollar el Convenio de cooperación SENA -Departamento de Casanare para facilitar la doble titulación de 4.700 estudiantes de grado 11° de las instituciones educativas de media y media técnica.   Para el primer  trimestre, se calcula 2358  estudiantes aprendices  de grado 11 pagos con ARL, que estarían proyectados para la doble titulación de no presentarse retiros y/o deserciones.       Lo programado se estima en 1.250 estudiantes articulados al programa de doble titulación con el SENA.                                                                                                En el II TRIMESTRE, se logro una matrícula de 2.172 estudiantes en aprendices  en proceso  de formación,  los cules a fin de año estarán preparados para la doble titulación SENA </t>
  </si>
  <si>
    <t xml:space="preserve"> En coordinación con el SENA y las instituciones educativas se adelantó el proceso de matrícula de 4.532   estudiantes al programa de  doble titulación, de los cuales 2.274 son de grado de 10° y  2.358  pertenecen al grado 11°.   Se realizó seguimiento y monitoreo a la matrícula.                                           En el II TRIMESTRE, se logro atender en proceso de formación a 2.040 estudiantes de grado 10° y de grado 11 a 2.172 estudiantes . Para un total de 4.212 etudiantes .</t>
  </si>
  <si>
    <t xml:space="preserve">Se esta realizando la formulación del proyecto de dotación de equipos tecnológicos para los EE del departamento de Casanare donde se tiene priorizados los resguardos indigenas debido a los compromisos en las mesas de concertación,  y otras sedes según su necesidad.                          
 Por apalancamiento a los proyectos de obras por impuestos se beneficiaran 2 municipios (Hato Corozal y  Paz deAriporo), donde se dotarán de equipos tecnológicos , se realizarán capacitaciones y recolección de basura tecnológica.    
Por transferencia se realizará dotación de 10 equipos para la I.E. Jorge Eliecer Gaitan del Municipio de La Salina. </t>
  </si>
  <si>
    <t>En ejecución el proyecto FORTALECIMIENTO DE CAPACIDADES DE CTEI PARA LA INNOVACIÓN EDUCATIVA EN EDUCACIÓN BÁSICA Y MEDIA MEDIANTE USO DE TICS EN IE OFICIALES DEL DEPARTAMENTO beneficiando a 10 IE urbanas del departamento.
En el marco de la estrategia por un pacto digital el MinTic diseño el proyecto de centros digitales mediante el cual se instalaran soluciones de acceso a internte de las zonas rurales del departamento; se proyecta para la vigencia 2023  beneficiar a 226 sedes por otra parte.
 Durante el primer trimestre se adelantó el proceso precontractual y en el segundo la parte contractual con recursos de SGP.                                                                     
Mediante el proyecto de conectividad Escolar con recursos SGP se amplió la cobertura de las sedes beneficiadas, se dará servicios de conectividad a 86  sedes y/o Instituciones educativas con el contrato de prestación de servicios 1057 de 2023, cuyo objeto es: PRESTAR EL SERVICIO DE INTERNET A LAS SEDES EDUCATIVAS OFICIALES TANTO URBANAS COMO RURALES DEL DEPARTAMENTO DEL CASANARE SEGÚN LINEAMIENTO TÉCNICO DEL MINISTERIO DE EDUCACIÓN NACIONAL" el cual inicio con la instalacion del servicio en las 86 sedes educativas. a partir del 14 de junio y hasta el 28 de junio, el servicio se iniciará a partir del 10 de julio de 2023.</t>
  </si>
  <si>
    <t>En el marco de la estrategia por un pacto digital el MinTic diseño el proyecto de centros digitales mediante el cual se instalaran soluciones de acceso a internte de las zonas rurales del departamento.                                                                         II Trimestre: Durante el primer y segundo trimestre de 2023 se han instaldo 147 centros digitales. por parte de MinTic.</t>
  </si>
  <si>
    <t>Al año 2023, Ampliar la cobertura y fortalecer la conectividad en los establecimientos educativos.(Ampliar la cobertura y fortalecer la conectividad en los 100 establecimientos educativos)</t>
  </si>
  <si>
    <t xml:space="preserve">1. Realizar  2 talleres en los diferentes componentes del PEC  en cada una de las 6  instituciones educativas   y mesas técnicas, seguimiento y orientación PEC.   I.E idígenas:  Murewom Wayuri, Lisa Maneni, Alegaxu, IEA Pudi, Yamotsinemu y Siukaro.  En el I  trimestre no se programaron AT.       De los 2  programados para el segundo trimestre, solamente se alcanzo a revisar 1  PEC de I.E  ALEGAXU.                                                           </t>
  </si>
  <si>
    <t>Se esta adelantando un diagnóstico del estado de desarrollo de los elementos constitutivos de los SIEEs de los establecimientos educativos oficiales y privados.                                                                                                         Para el II trimestre se realizó el diagnóstico y se enviaron los instrumentos del diagnóstico al MEN.</t>
  </si>
  <si>
    <t>El informe anual recoge de manera integral  4 aspectos: Evaluación interna y externa de los estudiantes, evaluación anual de desempeño anual de docentes y autoevalauación institucional; el cual se encuentra en proceso de elaboración para el 2do trimestre.                                                                     Para el II trimestre se elaborarin los informes anteriormente anunciados.</t>
  </si>
  <si>
    <t xml:space="preserve">Esta sujeto a las orientaciones del MEN.   Hace 2 años no se realiza.                 Al II Trimestre, la situación sigue igual.  </t>
  </si>
  <si>
    <t xml:space="preserve">Esta sujeto a las orientaciones del MEN. El año electivo 2022 no se realizó la jornada.   Al II trimestre, la situación continúa igual. </t>
  </si>
  <si>
    <t>II El estado actual: se solicalizó con los directivos docentes el histórico de los resultados del examen SABER 11_ 2014 y 2022.   Igualmente, se compartió con las I.E el informe de análisis de resultados del examen SABE 11.</t>
  </si>
  <si>
    <r>
      <t xml:space="preserve">Durante el primer trimestre, a la par de la revisión de los PEI, conjuntamente se revisa y retroalimentan 10 Planes de  Mejoramiento Institucional- PMI  en las siguientes Instituciones eduactivas: :   ITENCA  -Paz de Ariporo;  EL BANCO -Pore;  EL CUSIANA y SIGLO XXI  de Tauramena; POZO PETROLERO - Trinidad ; LEÓN DE GREIFF, LUIS MARÍA JIMÉNEZ , LA TURUA y CAMILO TÓRRES RESTREPO- Aguazul; JORGE ELIECER GAITÁN -La Salina.                                                                                                                                                                                                                                                                                                                           Durante el SEGUNDO  trimestre, a la par de la revisión de los PEI, conjuntamente se revisan 40  Planes de  Mejoramiento Institucional- PMI  en las siguientes Instituciones eduactivas:  Hatocorozal: Antonio Martínez Delgado, Bonifacio Gutiérrez, Carlos Lleras Restrepo, Horacio Perdomo, Luis Hernández Vargas, Puerto Colombia, Simón Bolívar. La Salina: Jorge Eliecer Gaitán. Maní: Camilo Torres Restrepo, San José de La Poyata, Luis Enrique Barón Leal, Gaviotas, Jesús Bernal Pinzón. Monterrey: Técnico Diversificado, Escuela Normal Superior de Monterrey. Nunchía: El Pretexto, Salvador Camacho Roldan, Antonio Nariño, Las Mercedes. Orocué: La Inmaculada, Luis Carlos Galán Sarmiento, Miralindo, El Algarrobo. Paz de Ariporo: Francisco José de Caldas, Técnico Industrial El Palmar, Empresarial del Norte de Casanare, Juan José Rondón, Nuestra Señora de Manare, Sagrado Corazón, Simón Bolívar, San Juan De Los Llanos.  Trinidad: Rafael García Herreros, Pozo Petrolero, Técnico Integrado de Trinidad, Santa Irene. Villanueva: Ezequiel Moreno y Díaz, San Agustín, Fabio Riveros, Nuestra Señora de Los Dolores de Manare.
</t>
    </r>
    <r>
      <rPr>
        <sz val="7"/>
        <color rgb="FFFF0000"/>
        <rFont val="Arial"/>
        <family val="2"/>
      </rPr>
      <t xml:space="preserve">
                  </t>
    </r>
    <r>
      <rPr>
        <sz val="7"/>
        <rFont val="Arial"/>
        <family val="2"/>
      </rPr>
      <t xml:space="preserve">                                                                                                                   </t>
    </r>
  </si>
  <si>
    <t xml:space="preserve">Durante el primer trimestre se  revisaron y  realizaron las respectivas retroalimentaciones del PEI, de manera progresiva, en el nivel del preescolar y Jornada única en aproximadamente 20 I.E .                                                                                                                            Durante el primer trimestre  se impactaron 21 I.E de 12 municipios.  Aguazul : San Agustín;    Maní : Jesús Bernal Pinzón;  HatoCorozal:  Antonio Martínez Delgado y Luis Hernández Vargas;   Paz de Ariporo: Técnico Industrial El Palmarar, I.T Empresarial del Norte- ITENCA, Juan José Rondón, Nuestra Señora de Manare, Sagrado Corazón, Francisco José de Caldas;   Orocué:Luis Carlos Galán Sarmiento;  Nunchía: Antonio Nariño y Salvador Camacho Roldán; Trinidad: Técnico Integrado de Trinidad ;   Pore: Rafael Uribe Uribe; Tauramena : José María Córdoba y Centro Regional de Investigación y Educación de Tauramena -CRIET, IE del LLano;   Támara: Arturo Salazar Mejia; Monterrey: Escuela Normal Superior de Mrey  y  Técnico Diversificado; Villanueva: Ezequiel Moreno y Díaz, San Agustín y Fabio Riveros                                                                                                                                                                                             En todos los niveles  en las siguientes Instituciones eduactivas, así, 1. La revisión del PEI en  todos los niveles :  ITENCA  -Paz de Ariporo; El Banco -Pore;  EL CUSIANA y SIGLO XXI  de Tauramena; POZO PETROLERO - Trinidad ; LEÓN DE GREIFF, LUIS MARÍA JIMÉNEZ , LA TURUA y CAMILO TÓRRES RESTREPO- Aguazul;   JORGE ELIECER GAITÁN -La Salina.       Se logró la revisión de un total de 30  PEI ( 20 de primera infancia y Jornada única, y 10 correspondiente a todos los niveles).                                                                                                         En el SEGUNDO Trimestre  además de revisar  56 PEI ,    de estos se  resignificaron 20  PEI en el nivel de preeescolar mediante acto administratrivo.  Son 8 I.E  que no tienen PEI revisados , y que se abordarían en el tercer trimestre, a saber:   Pore: Rafael Uribe Uribe, El Banco, Antonio Nariño. Recetor: Fernando Rodríguez  Sabanalarga: Jorge Eliecer Gaitán, Manuel Elkin Patarroyo.  Sácama: Antonio Nariño. San Luis De Palenque: Técnico Francisco Lucea.  </t>
  </si>
  <si>
    <t>En el primer trimestre 1. Se revisó  el cumplimiento a la ruta de atención integral de convivencia en 7 I.E., se hace seguimiento y a través de revisión de la Ley 1620 de 2013 en cuanto a las responsabilidades de las I.E y de los docentes .                    2. Se puso a funcionar la plataforma SIUCE-Sistema Integral Único de Convivencia Escolar, para registrar las situaciones de convicenca tipo 2 o tipo 3, y posteriormente hacer seguimiento.                                                                               3. Programación para  acompañamiento a las instituciones educativas enmarcadas en la ley 1620 de 2013 y el decreto 1965 de 2013 a través de talleres teórico - prácticos y seguimiento a los manuales de convivencia escolar., en 7  I.E focalizadas:  Maní- Jusús Bernal Pinzón, Trinidad_Técnico Integrado de Trinidad, La Salina_ J.E Gaitán, Sácama_IE Antonio Nariño, Paz de Ariporo_ IE San Juan de Los Llanos, y se realizaron 2 Comités municipales de Convivencia en :San Luis de Palenque, Villanueva y en Maní  .                                                              II Trimestre:  de 6  manuales programados se revisaron 22 manuales de convivencia, entre los cuales se encuentran toas las I.E de Maní: I.E Camilo Torres Restrepo, San José de La Poyata, Luis Enrique Barón Leal, Gaviotas, Jesús Bernal Pinzón., junto con  Brisas del Pauto de Trinidad., Paz de Ariporo _ Montañas del Totumo.</t>
  </si>
  <si>
    <t xml:space="preserve">En proceso de revisión y aprobación por banco de proyectos.Desde el 2do trimestre devolvieron el proyecto del Banco de proyectos que se pensaba financiar por regalías.                                                                                                 Se ha implementado  la escuela de padres a través de 5 encuentros presenciales , orientados aproximadamente a 450 padres de familia de las comunidad educativa  de 4 de los municipios ( 5 I.E) de Aguazul_ IE Cupiagua, La Turua, Mani_Jesús Bernal Pinzón; Hatocorozal _ Antonio Martínez Delgado; Trinidad_ Técnico Integrado de Trinidad.           Programado para 2 trimestre: Aguazul_Plan Brisas, Leon de Greiff. Monterrey_ Escuela Normal Superior. Tauramena_   CRIEET;  Orocué_Algarrobo.  En total se capacitaron a 450 padres de familia.                  Formación en CONVIVENCIA ESCOLAR, dirigida a  600 padres de familia  y 200 doscentes.    En II trimestre de 5 AT programadas, se realizaron acompañamientos a 15 instituciones educativas, que consistieron en realización de talleres de formación  y conferencias para docentes y padres de familia. </t>
  </si>
  <si>
    <t xml:space="preserve">Elaborar  plan de acción 2023 que direccione la ejecución del PTFD.                                                                             Actualizar  Decreto de conformación  y funcionamiento del  Comité de Formación Docente.                                                Por gestión se realizó en primer trimestre la formación integral a docentes con apoyo del MEN y otros aliados.             Toda vez que no se ha podido acceder a recursos de regalía por el proyecto presentado al MEN, se viene realizado formación por gestión con personal profesional de la Dirección de Calidad , Asistencias técnicas del MEN y algunas universidades . </t>
  </si>
  <si>
    <t xml:space="preserve">Poner en marcha el proyecto  de Formación Docente: FORTALECIMIENTO  Y CUALIFICACIÓN  DOCENTE EN EL DEPARTAMENTO DE CASANARE"  parte integral del PTFD, a ejecutarse hasta el 2025  .      El proyecto se encuentra en la revisión del MEN, toda vez que se requirió la certificación de los municipios de las necesidades planteadas.                 </t>
  </si>
  <si>
    <t>Elaborar Estudios Previos para el cumplimiento de la meta e indicador, orientado al componente  de mallas curricularesmediadas por  proyectos transversales  orientados a las  rutas de activación y prevención de la vulneración de los derechos fundamentales  de niños(as) y adolescentes de las comunidades idígenas  del resguardo de Caño Mochuelo. El 1er trimestre, se adelantó el proceso de identificación de necesidades y concertación del aprestamiento con las autoridades indígenas por medio de 2  mesas de trabajo realizadas; coherente con la ejecución del proyecto:  Implementación y acompañamiento de modelos etnoeducativos en el deptp de Casanare, cuya  inversión es de $100.000.000 , de los cuales 50 van para mallas curriculares y 50 para materiales didácticos.                                                En  II trimestre se realizó la gestión para garantizar el proceso  precontractual y post-contractual que iniacia en el trece trimestre.</t>
  </si>
  <si>
    <t>Elaborar Estudios Previos para el cumplimiento de la meta e indicador, orientado a la contrucción de mallas curriculares, en dos institucipones de 2 resguardos indígenas  Chaparral Brronegro- Támara  y el Duya de Orocué..  Se reprograma con la nueva contratación 2 mallas curriculares  (Lengua materna de primaria - Chaparral )  y los  materiales  didácticos orientados a los grados de 1 a 5 primaria ) . y El Duya sólo trabajara con material didáctico.                                                                                                                 En  II trimestre se realizó la gestión para garantizar el proceso  precontractual y post-contractual que iniacia en el trece trimestre.</t>
  </si>
  <si>
    <t xml:space="preserve">Elaborar Estudios Previos para contratar la realización de  la 11  mesa de concertación con la asistencia de autoridades indigenas de los 3 resguardos correspondientes: Caño Mochuelo, y Orocué y Barro Negro.                                                                                                              En  II trimestre se realizó la gestión para garantizar el proceso  precontractual y post-contractual que iniacia en el trece trimestre.En </t>
  </si>
  <si>
    <r>
      <t xml:space="preserve">Se programaron fechas para asistencias técnicas con los diferentes docentes para  encuentros virtuales, y de estas asistencias se deben generar  actas y compromisos en la retroalimentación de cada uno de los PPT, de 69 I.E, en  18  municipios del departemento. En el desarrollo de las actividades programadas,  durante el I Primer  trimestre del 2023, se atendieron  </t>
    </r>
    <r>
      <rPr>
        <sz val="7"/>
        <color rgb="FFFF0000"/>
        <rFont val="Arial"/>
        <family val="2"/>
      </rPr>
      <t xml:space="preserve">6 IE de 5 municipios,  así:  PORE: Antonio Nariño,  Rafael Uribe Uribe.   MONTERREY:  IT Diversificado de Monterrey.   NUNCHIA : Salvador Camacho Roldán. SABANALARGA: IE Manuel Elkin Patarroyo.   SACAMA: ITA  Antonio Nariño.  Para un total de 123 docentes impactados con la formacion de los PPT, </t>
    </r>
    <r>
      <rPr>
        <sz val="7"/>
        <rFont val="Arial"/>
        <family val="2"/>
      </rPr>
      <t>realizada por seis (6) profesionales de apoyo  de la Dirección Calidad.                                                                                   Para el II trimestre de 2023, de 69 I.E,  en el desarrollo de las actividades programadas,  se atendieron 15 municipios, 45 IE, así: AGUAZUL: IE Camilo Torres Restrepo, IE La Turua, IE León de Greiff, IE Cupiagua.  CHAMEZA: IE José Antonio Galán. HATO COROZAL: IE Bonifacio Gutiérrez, IE Luis Hernández Vargas, IE Lisa Maneni. IE Carlos Lleras Restrepo, IE Antonio Martínez Delgado, IE Puerto Colombia, IE Simón Bolívar, IE Horacio Perdomo. LA SALINA: IE Jorge Eliecer Gaitán. MANÍ: IE Camilo Torres Restrepo. CE San José de La Poyata, IE Luis Enrique Barón Leal, IE Jesús Bernal Pinzón, IE Gaviotas, CE Onésimo Adán Soler-ce Rural.  MONTERREY: Esc Normal Superior de Monterrey,  IE Técnico Diversificado de Monterrey.NUNCHIA: IE Salvador Camacho Roldan, IE Las Mercedes, IE Antonio Nariño.  PAZ DE ARIPORO: IE Francisco José de Caldas, IE Juan José Rondón, IE Simón Bolívar, IE Sagrado Corazón, IE San Juan de los Llanos, IE Técnico Industrial El Palmar. PORE: IE Técnico Agropecuario el Banco, IE Antonio Nariño, IE Rafael Uribe Uribe. RECETOR: IE Fernando Rodríguez. SABANALARGA: IE Jorge Eliecer Gaitán, IE Manuel Elkin Patarroyo. SACAMA. IE Técnico Agropecuario Antonio Nariño. TAMARA: I.E. Arturo Salazar Mejía, CE Siukaro, IE Víctor Gómez Corredor. TAURAMENA:  IE El Cusiana, IE CRIET, IE José María Córdoba. TRINIDAD: IE Educativa Pozo Petrolero.   Y se capacitaron  930 docentes.</t>
    </r>
  </si>
  <si>
    <t>Requerir a las I.E la información sobre el desarrollo de los planes de prestación de servicio obligatorio de los estudiantes de los grados 10 y 11.            De las 69 I.E existentes se ha evaluado, realizado la verificación, seguimiento y control a 8 establecimientos educativos sobre servicio social obligatorio, las 19 I.E programadas en el Plan Operativo Anual de Inspección y vigilencia, desde el componente_ Calidad y pertinencia en la educación.  La trazavilidad se encuentra en los formatos FO-GE-14 instrumento de evaluación de E.E y en FO-GE-17 instrumento de seguimiento y control de inspección y vigilancia.    Las I.E atendidas con evaluación y seguimiento son:  Hatocorozal_Alegaxu; Maní_ Jesus Bernal Pinzón, Camilo Torres Restrepo; Paz de Ariporo_ Instituto técnico Empresarial del Norte de Casanare ITENCA, Juan José Rondón; Sabanalarga_ Jorge E Gaitán; Pore_ Antonio Nariño la Plata; Trinidad_ Santa Irene.</t>
  </si>
  <si>
    <t>En cumplimiento de las acciones contenidas en el plan operativo anual de inspección y vigilancia, se ha realizado la vigilancia a 8 establecimientos educativos, específicamente   para el segundo trimestre, entre oficiales, no oficiales, Establecimientos para el Trabajo y el Desarrollo Humano_ETDH y  Centros de Enseñanza Automovilística_ CEA.                                                                                      Para el 2023 En cumplimiento de lo establecido en la Resolución 2166 de 2020 se relizo el 25 y 26 de Abril los talleres de nuevos pretadores para no oficiales y Establecimeintos de Educación para el trabajo y el desarrollo humano y centros de enseñanza automovilistica. respectivamente; Se atendio  con evaluación a los EE Oficiales: Hatocorozal_Alegaxu; Maní_ Jesus Bernal Pinzón, Camilo Torres Restrepo; Paz de Ariporo_ Instituto técnico Empresarial del Norte de Casanare ITENCA, Juan José Rondón; Sabanalarga_ Jorge E Gaitán; no oficiales: Monterrey-Gimnasio Campestre Pablo Neruda,  ETDH: Seminario biblico el Secreto de e Sabanalarga.</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</si>
</sst>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3" formatCode="_(* #,##0.00_);_(* \(#,##0.00\);_(* &quot;-&quot;??_);_(@_)"/>
    <numFmt numFmtId="164" formatCode="_-&quot;$&quot;\ * #,##0.00_-;\-&quot;$&quot;\ * #,##0.00_-;_-&quot;$&quot;\ * &quot;-&quot;??_-;_-@_-"/>
    <numFmt numFmtId="165" formatCode="&quot;$&quot;\ #,##0.00"/>
    <numFmt numFmtId="166" formatCode="0.0%"/>
    <numFmt numFmtId="167" formatCode="&quot;$&quot;\ #,##0"/>
    <numFmt numFmtId="168" formatCode="_-&quot;$&quot;\ * #,##0.0_-;\-&quot;$&quot;\ * #,##0.0_-;_-&quot;$&quot;\ * &quot;-&quot;??_-;_-@_-"/>
    <numFmt numFmtId="169" formatCode="_(* #,##0.0_);_(* \(#,##0.0\);_(* &quot;-&quot;??_);_(@_)"/>
    <numFmt numFmtId="170" formatCode="_(* #,##0_);_(* \(#,##0\);_(* &quot;-&quot;??_);_(@_)"/>
  </numFmts>
  <fonts count="28" x14ac:knownFonts="1">
    <font>
      <sz val="11"/>
      <color theme="1"/>
      <name val="Calibri"/>
      <family val="2"/>
      <scheme val="minor"/>
    </font>
    <font>
      <sz val="9"/>
      <color indexed="81"/>
      <name val="Tahoma"/>
      <family val="2"/>
    </font>
    <font>
      <u/>
      <sz val="11"/>
      <color theme="10"/>
      <name val="Calibri"/>
      <family val="2"/>
      <scheme val="minor"/>
    </font>
    <font>
      <b/>
      <sz val="10"/>
      <name val="Arial"/>
      <family val="2"/>
    </font>
    <font>
      <sz val="10"/>
      <name val="Arial"/>
      <family val="2"/>
    </font>
    <font>
      <b/>
      <sz val="9"/>
      <name val="Arial"/>
      <family val="2"/>
    </font>
    <font>
      <sz val="9"/>
      <name val="Arial"/>
      <family val="2"/>
    </font>
    <font>
      <sz val="11"/>
      <color theme="1"/>
      <name val="Calibri"/>
      <family val="2"/>
      <scheme val="minor"/>
    </font>
    <font>
      <sz val="11"/>
      <name val="Arial"/>
      <family val="2"/>
    </font>
    <font>
      <sz val="8"/>
      <name val="Arial"/>
      <family val="2"/>
    </font>
    <font>
      <b/>
      <sz val="9"/>
      <color indexed="81"/>
      <name val="Tahoma"/>
      <family val="2"/>
    </font>
    <font>
      <b/>
      <sz val="8"/>
      <name val="Arial"/>
      <family val="2"/>
    </font>
    <font>
      <sz val="8"/>
      <color theme="1"/>
      <name val="Calibri"/>
      <family val="2"/>
      <scheme val="minor"/>
    </font>
    <font>
      <sz val="8"/>
      <color rgb="FFFF0000"/>
      <name val="Arial"/>
      <family val="2"/>
    </font>
    <font>
      <sz val="9"/>
      <color theme="1"/>
      <name val="Calibri"/>
      <family val="2"/>
      <scheme val="minor"/>
    </font>
    <font>
      <sz val="9"/>
      <name val="Calibri"/>
      <family val="2"/>
      <scheme val="minor"/>
    </font>
    <font>
      <sz val="7"/>
      <name val="Arial"/>
      <family val="2"/>
    </font>
    <font>
      <sz val="11"/>
      <name val="Calibri"/>
      <family val="2"/>
      <scheme val="minor"/>
    </font>
    <font>
      <sz val="8"/>
      <color theme="1"/>
      <name val="Arial"/>
      <family val="2"/>
    </font>
    <font>
      <b/>
      <sz val="7"/>
      <name val="Arial"/>
      <family val="2"/>
    </font>
    <font>
      <sz val="7"/>
      <color theme="1"/>
      <name val="Arial"/>
      <family val="2"/>
    </font>
    <font>
      <sz val="7"/>
      <color theme="1"/>
      <name val="Calibri"/>
      <family val="2"/>
      <scheme val="minor"/>
    </font>
    <font>
      <sz val="7"/>
      <name val="Calibri"/>
      <family val="2"/>
      <scheme val="minor"/>
    </font>
    <font>
      <sz val="7"/>
      <color rgb="FFFF0000"/>
      <name val="Arial"/>
      <family val="2"/>
    </font>
    <font>
      <b/>
      <sz val="8"/>
      <color theme="1"/>
      <name val="Arial"/>
      <family val="2"/>
    </font>
    <font>
      <sz val="11"/>
      <color theme="8"/>
      <name val="Calibri"/>
      <family val="2"/>
      <scheme val="minor"/>
    </font>
    <font>
      <sz val="8"/>
      <color theme="8"/>
      <name val="Arial"/>
      <family val="2"/>
    </font>
    <font>
      <sz val="11"/>
      <color rgb="FFFF0000"/>
      <name val="Calibri"/>
      <family val="2"/>
      <scheme val="minor"/>
    </font>
  </fonts>
  <fills count="14">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theme="4" tint="0.59999389629810485"/>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7" tint="0.39997558519241921"/>
        <bgColor indexed="64"/>
      </patternFill>
    </fill>
    <fill>
      <patternFill patternType="solid">
        <fgColor theme="5" tint="0.59999389629810485"/>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rgb="FF00B050"/>
        <bgColor indexed="64"/>
      </patternFill>
    </fill>
  </fills>
  <borders count="3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double">
        <color indexed="64"/>
      </right>
      <top style="thin">
        <color indexed="64"/>
      </top>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double">
        <color indexed="64"/>
      </left>
      <right style="medium">
        <color indexed="64"/>
      </right>
      <top style="thin">
        <color indexed="64"/>
      </top>
      <bottom/>
      <diagonal/>
    </border>
    <border>
      <left style="thin">
        <color indexed="64"/>
      </left>
      <right style="double">
        <color indexed="64"/>
      </right>
      <top/>
      <bottom/>
      <diagonal/>
    </border>
    <border>
      <left style="double">
        <color indexed="64"/>
      </left>
      <right style="medium">
        <color indexed="64"/>
      </right>
      <top/>
      <bottom/>
      <diagonal/>
    </border>
    <border>
      <left style="thin">
        <color theme="2" tint="-0.24994659260841701"/>
      </left>
      <right style="thin">
        <color theme="2" tint="-0.24994659260841701"/>
      </right>
      <top style="thin">
        <color theme="2" tint="-0.24994659260841701"/>
      </top>
      <bottom style="thin">
        <color theme="2" tint="-0.24994659260841701"/>
      </bottom>
      <diagonal/>
    </border>
    <border>
      <left style="thin">
        <color indexed="64"/>
      </left>
      <right/>
      <top/>
      <bottom style="thin">
        <color indexed="64"/>
      </bottom>
      <diagonal/>
    </border>
    <border>
      <left style="thin">
        <color indexed="64"/>
      </left>
      <right/>
      <top/>
      <bottom/>
      <diagonal/>
    </border>
    <border>
      <left/>
      <right/>
      <top style="thin">
        <color theme="2" tint="-0.24994659260841701"/>
      </top>
      <bottom/>
      <diagonal/>
    </border>
    <border>
      <left style="thin">
        <color theme="2" tint="-0.24994659260841701"/>
      </left>
      <right style="thin">
        <color theme="2" tint="-0.24994659260841701"/>
      </right>
      <top style="thin">
        <color theme="2" tint="-0.24994659260841701"/>
      </top>
      <bottom/>
      <diagonal/>
    </border>
    <border>
      <left style="thin">
        <color theme="2" tint="-0.24994659260841701"/>
      </left>
      <right style="thin">
        <color theme="2" tint="-0.24994659260841701"/>
      </right>
      <top/>
      <bottom/>
      <diagonal/>
    </border>
    <border>
      <left style="thin">
        <color theme="2" tint="-0.24994659260841701"/>
      </left>
      <right style="thin">
        <color theme="2" tint="-0.24994659260841701"/>
      </right>
      <top/>
      <bottom style="thin">
        <color theme="2" tint="-0.24994659260841701"/>
      </bottom>
      <diagonal/>
    </border>
    <border>
      <left style="thin">
        <color theme="2" tint="-0.24994659260841701"/>
      </left>
      <right/>
      <top style="thin">
        <color theme="2" tint="-0.24994659260841701"/>
      </top>
      <bottom style="thin">
        <color theme="2" tint="-0.24994659260841701"/>
      </bottom>
      <diagonal/>
    </border>
    <border>
      <left style="thin">
        <color indexed="64"/>
      </left>
      <right style="thin">
        <color theme="2" tint="-0.24994659260841701"/>
      </right>
      <top style="thin">
        <color indexed="64"/>
      </top>
      <bottom/>
      <diagonal/>
    </border>
    <border>
      <left style="thin">
        <color indexed="64"/>
      </left>
      <right style="thin">
        <color theme="2" tint="-0.24994659260841701"/>
      </right>
      <top/>
      <bottom style="thin">
        <color indexed="64"/>
      </bottom>
      <diagonal/>
    </border>
  </borders>
  <cellStyleXfs count="5">
    <xf numFmtId="0" fontId="0" fillId="0" borderId="0"/>
    <xf numFmtId="0" fontId="2" fillId="0" borderId="0" applyNumberFormat="0" applyFill="0" applyBorder="0" applyAlignment="0" applyProtection="0"/>
    <xf numFmtId="164"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cellStyleXfs>
  <cellXfs count="271">
    <xf numFmtId="0" fontId="0" fillId="0" borderId="0" xfId="0"/>
    <xf numFmtId="0" fontId="4" fillId="0" borderId="0" xfId="0" applyFont="1"/>
    <xf numFmtId="0" fontId="4" fillId="0" borderId="0" xfId="0" applyFont="1" applyFill="1"/>
    <xf numFmtId="0" fontId="4" fillId="2" borderId="0" xfId="0" applyFont="1" applyFill="1"/>
    <xf numFmtId="0" fontId="6" fillId="2" borderId="0" xfId="0" applyFont="1" applyFill="1"/>
    <xf numFmtId="0" fontId="3" fillId="0" borderId="0" xfId="0" applyFont="1" applyBorder="1" applyAlignment="1">
      <alignment horizontal="center" vertical="center"/>
    </xf>
    <xf numFmtId="0" fontId="3" fillId="0" borderId="0" xfId="0" applyFont="1" applyBorder="1" applyAlignment="1">
      <alignment horizontal="left" vertical="center"/>
    </xf>
    <xf numFmtId="0" fontId="9" fillId="2" borderId="15" xfId="0" applyFont="1" applyFill="1" applyBorder="1" applyAlignment="1">
      <alignment vertical="center" wrapText="1"/>
    </xf>
    <xf numFmtId="0" fontId="9" fillId="2" borderId="10" xfId="0" applyFont="1" applyFill="1" applyBorder="1" applyAlignment="1">
      <alignment vertical="center" wrapText="1"/>
    </xf>
    <xf numFmtId="0" fontId="4" fillId="0" borderId="0" xfId="0" applyFont="1" applyFill="1" applyBorder="1" applyAlignment="1">
      <alignment vertical="center" wrapText="1"/>
    </xf>
    <xf numFmtId="14" fontId="4" fillId="0" borderId="0" xfId="0" applyNumberFormat="1" applyFont="1" applyFill="1" applyBorder="1" applyAlignment="1">
      <alignment horizontal="center" vertical="center" wrapText="1"/>
    </xf>
    <xf numFmtId="0" fontId="3" fillId="2" borderId="0" xfId="0" applyFont="1" applyFill="1" applyBorder="1" applyAlignment="1">
      <alignment vertical="center" textRotation="90" wrapText="1"/>
    </xf>
    <xf numFmtId="0" fontId="4" fillId="2" borderId="0" xfId="0" applyFont="1" applyFill="1" applyBorder="1" applyAlignment="1">
      <alignment vertical="center" wrapText="1"/>
    </xf>
    <xf numFmtId="9" fontId="4" fillId="2" borderId="0" xfId="0" applyNumberFormat="1" applyFont="1" applyFill="1" applyBorder="1" applyAlignment="1">
      <alignment vertical="center" wrapText="1"/>
    </xf>
    <xf numFmtId="14" fontId="4" fillId="2" borderId="0" xfId="0" applyNumberFormat="1" applyFont="1" applyFill="1" applyBorder="1" applyAlignment="1">
      <alignment horizontal="center" vertical="center" wrapText="1"/>
    </xf>
    <xf numFmtId="0" fontId="0" fillId="0" borderId="0" xfId="0" applyAlignment="1">
      <alignment horizontal="justify" vertical="top"/>
    </xf>
    <xf numFmtId="0" fontId="9" fillId="0" borderId="10" xfId="0" applyFont="1" applyFill="1" applyBorder="1" applyAlignment="1">
      <alignment horizontal="center" vertical="center" wrapText="1"/>
    </xf>
    <xf numFmtId="3" fontId="9" fillId="0" borderId="10" xfId="0" applyNumberFormat="1" applyFont="1" applyFill="1" applyBorder="1" applyAlignment="1">
      <alignment horizontal="center" vertical="center" wrapText="1"/>
    </xf>
    <xf numFmtId="0" fontId="9" fillId="0" borderId="0" xfId="0" applyFont="1" applyFill="1" applyBorder="1" applyAlignment="1">
      <alignment horizontal="center" vertical="center" wrapText="1"/>
    </xf>
    <xf numFmtId="0" fontId="9" fillId="0" borderId="0" xfId="0" applyFont="1" applyFill="1" applyAlignment="1">
      <alignment horizontal="center"/>
    </xf>
    <xf numFmtId="0" fontId="12" fillId="0" borderId="0" xfId="0" applyFont="1" applyAlignment="1">
      <alignment horizontal="center"/>
    </xf>
    <xf numFmtId="0" fontId="8" fillId="2" borderId="0" xfId="0" applyFont="1" applyFill="1" applyBorder="1" applyAlignment="1">
      <alignment horizontal="justify" vertical="top" wrapText="1"/>
    </xf>
    <xf numFmtId="0" fontId="9" fillId="2" borderId="0" xfId="0" applyFont="1" applyFill="1" applyBorder="1" applyAlignment="1">
      <alignment vertical="center" wrapText="1"/>
    </xf>
    <xf numFmtId="0" fontId="9" fillId="0" borderId="0" xfId="0" applyFont="1"/>
    <xf numFmtId="0" fontId="12" fillId="0" borderId="0" xfId="0" applyFont="1"/>
    <xf numFmtId="0" fontId="9" fillId="0" borderId="15" xfId="0" applyFont="1" applyFill="1" applyBorder="1" applyAlignment="1">
      <alignment vertical="center" wrapText="1"/>
    </xf>
    <xf numFmtId="0" fontId="9" fillId="2" borderId="0" xfId="0" applyFont="1" applyFill="1" applyBorder="1" applyAlignment="1">
      <alignment horizontal="justify" vertical="top" wrapText="1"/>
    </xf>
    <xf numFmtId="0" fontId="12" fillId="0" borderId="0" xfId="0" applyFont="1" applyAlignment="1">
      <alignment horizontal="justify" vertical="top"/>
    </xf>
    <xf numFmtId="0" fontId="0" fillId="0" borderId="0" xfId="0" applyFill="1"/>
    <xf numFmtId="14" fontId="6" fillId="0" borderId="29" xfId="0" applyNumberFormat="1" applyFont="1" applyBorder="1" applyAlignment="1">
      <alignment horizontal="center" vertical="center" wrapText="1"/>
    </xf>
    <xf numFmtId="14" fontId="6" fillId="0" borderId="0" xfId="0" applyNumberFormat="1" applyFont="1" applyBorder="1" applyAlignment="1">
      <alignment horizontal="center" vertical="center" wrapText="1"/>
    </xf>
    <xf numFmtId="14" fontId="6" fillId="0" borderId="0" xfId="0" applyNumberFormat="1" applyFont="1" applyFill="1" applyBorder="1" applyAlignment="1">
      <alignment horizontal="center" vertical="center" wrapText="1"/>
    </xf>
    <xf numFmtId="0" fontId="14" fillId="0" borderId="0" xfId="0" applyFont="1"/>
    <xf numFmtId="0" fontId="17" fillId="2" borderId="0" xfId="0" applyFont="1" applyFill="1"/>
    <xf numFmtId="0" fontId="0" fillId="5" borderId="0" xfId="0" applyFill="1"/>
    <xf numFmtId="0" fontId="0" fillId="8" borderId="0" xfId="0" applyFill="1"/>
    <xf numFmtId="0" fontId="0" fillId="7" borderId="0" xfId="0" applyFill="1"/>
    <xf numFmtId="0" fontId="0" fillId="6" borderId="0" xfId="0" applyFill="1"/>
    <xf numFmtId="0" fontId="16" fillId="2" borderId="11" xfId="0" applyFont="1" applyFill="1" applyBorder="1" applyAlignment="1">
      <alignment horizontal="justify" vertical="top" wrapText="1"/>
    </xf>
    <xf numFmtId="0" fontId="17" fillId="0" borderId="0" xfId="0" applyFont="1"/>
    <xf numFmtId="0" fontId="9" fillId="2" borderId="11" xfId="0" applyFont="1" applyFill="1" applyBorder="1" applyAlignment="1">
      <alignment horizontal="justify" vertical="top" wrapText="1"/>
    </xf>
    <xf numFmtId="0" fontId="0" fillId="2" borderId="0" xfId="0" applyFill="1"/>
    <xf numFmtId="3" fontId="9" fillId="2" borderId="15" xfId="0" applyNumberFormat="1" applyFont="1" applyFill="1" applyBorder="1" applyAlignment="1">
      <alignment horizontal="center" vertical="center" wrapText="1"/>
    </xf>
    <xf numFmtId="0" fontId="0" fillId="2" borderId="0" xfId="0" applyFont="1" applyFill="1"/>
    <xf numFmtId="0" fontId="9" fillId="2" borderId="10" xfId="0" applyFont="1" applyFill="1" applyBorder="1" applyAlignment="1">
      <alignment horizontal="center" vertical="center" wrapText="1"/>
    </xf>
    <xf numFmtId="0" fontId="16" fillId="2" borderId="10" xfId="0" applyFont="1" applyFill="1" applyBorder="1" applyAlignment="1">
      <alignment vertical="center" wrapText="1"/>
    </xf>
    <xf numFmtId="0" fontId="18" fillId="2" borderId="15" xfId="0" applyFont="1" applyFill="1" applyBorder="1" applyAlignment="1">
      <alignment vertical="center" wrapText="1"/>
    </xf>
    <xf numFmtId="0" fontId="9" fillId="2" borderId="17" xfId="0" applyFont="1" applyFill="1" applyBorder="1" applyAlignment="1">
      <alignment vertical="center" wrapText="1"/>
    </xf>
    <xf numFmtId="0" fontId="9" fillId="2" borderId="10" xfId="0" applyFont="1" applyFill="1" applyBorder="1" applyAlignment="1">
      <alignment horizontal="justify" vertical="top" wrapText="1"/>
    </xf>
    <xf numFmtId="0" fontId="9" fillId="2" borderId="10" xfId="0" applyFont="1" applyFill="1" applyBorder="1" applyAlignment="1">
      <alignment horizontal="left" vertical="center" wrapText="1"/>
    </xf>
    <xf numFmtId="0" fontId="9" fillId="0" borderId="10" xfId="0" applyFont="1" applyFill="1" applyBorder="1" applyAlignment="1">
      <alignment vertical="center" wrapText="1"/>
    </xf>
    <xf numFmtId="0" fontId="16" fillId="2" borderId="26" xfId="0" applyFont="1" applyFill="1" applyBorder="1" applyAlignment="1">
      <alignment vertical="center" wrapText="1"/>
    </xf>
    <xf numFmtId="0" fontId="16" fillId="2" borderId="0" xfId="0" applyFont="1" applyFill="1" applyBorder="1" applyAlignment="1">
      <alignment horizontal="center" vertical="center" wrapText="1"/>
    </xf>
    <xf numFmtId="0" fontId="21" fillId="0" borderId="0" xfId="0" applyFont="1"/>
    <xf numFmtId="0" fontId="9" fillId="2" borderId="26" xfId="0" applyFont="1" applyFill="1" applyBorder="1" applyAlignment="1">
      <alignment horizontal="center" vertical="center" wrapText="1"/>
    </xf>
    <xf numFmtId="9" fontId="9" fillId="2" borderId="26" xfId="0" applyNumberFormat="1" applyFont="1" applyFill="1" applyBorder="1" applyAlignment="1">
      <alignment horizontal="center" vertical="center" wrapText="1"/>
    </xf>
    <xf numFmtId="165" fontId="16" fillId="2" borderId="26" xfId="0" applyNumberFormat="1" applyFont="1" applyFill="1" applyBorder="1" applyAlignment="1">
      <alignment vertical="center" wrapText="1"/>
    </xf>
    <xf numFmtId="164" fontId="16" fillId="2" borderId="26" xfId="0" applyNumberFormat="1" applyFont="1" applyFill="1" applyBorder="1" applyAlignment="1">
      <alignment vertical="center" wrapText="1"/>
    </xf>
    <xf numFmtId="167" fontId="16" fillId="2" borderId="26" xfId="0" applyNumberFormat="1" applyFont="1" applyFill="1" applyBorder="1" applyAlignment="1">
      <alignment horizontal="center" vertical="center" wrapText="1"/>
    </xf>
    <xf numFmtId="14" fontId="16" fillId="2" borderId="26" xfId="0" applyNumberFormat="1" applyFont="1" applyFill="1" applyBorder="1" applyAlignment="1">
      <alignment horizontal="center" vertical="center" wrapText="1"/>
    </xf>
    <xf numFmtId="0" fontId="20" fillId="2" borderId="26" xfId="0" applyFont="1" applyFill="1" applyBorder="1" applyAlignment="1">
      <alignment vertical="center" wrapText="1"/>
    </xf>
    <xf numFmtId="165" fontId="16" fillId="2" borderId="26" xfId="4" applyNumberFormat="1" applyFont="1" applyFill="1" applyBorder="1" applyAlignment="1">
      <alignment horizontal="center" vertical="center" wrapText="1"/>
    </xf>
    <xf numFmtId="165" fontId="16" fillId="0" borderId="26" xfId="0" applyNumberFormat="1" applyFont="1" applyFill="1" applyBorder="1" applyAlignment="1">
      <alignment vertical="center" wrapText="1"/>
    </xf>
    <xf numFmtId="14" fontId="16" fillId="2" borderId="26" xfId="0" applyNumberFormat="1" applyFont="1" applyFill="1" applyBorder="1" applyAlignment="1">
      <alignment vertical="center" wrapText="1"/>
    </xf>
    <xf numFmtId="14" fontId="20" fillId="2" borderId="26" xfId="0" applyNumberFormat="1" applyFont="1" applyFill="1" applyBorder="1" applyAlignment="1">
      <alignment horizontal="center" vertical="center" wrapText="1"/>
    </xf>
    <xf numFmtId="164" fontId="16" fillId="2" borderId="26" xfId="0" applyNumberFormat="1" applyFont="1" applyFill="1" applyBorder="1" applyAlignment="1">
      <alignment horizontal="center" vertical="center" wrapText="1"/>
    </xf>
    <xf numFmtId="9" fontId="20" fillId="2" borderId="26" xfId="3" applyFont="1" applyFill="1" applyBorder="1" applyAlignment="1">
      <alignment horizontal="center" vertical="center" wrapText="1"/>
    </xf>
    <xf numFmtId="167" fontId="20" fillId="2" borderId="26" xfId="0" applyNumberFormat="1" applyFont="1" applyFill="1" applyBorder="1" applyAlignment="1">
      <alignment horizontal="center" vertical="center" wrapText="1"/>
    </xf>
    <xf numFmtId="164" fontId="16" fillId="2" borderId="26" xfId="2" applyFont="1" applyFill="1" applyBorder="1" applyAlignment="1">
      <alignment horizontal="center" vertical="center" wrapText="1"/>
    </xf>
    <xf numFmtId="170" fontId="20" fillId="2" borderId="26" xfId="4" applyNumberFormat="1" applyFont="1" applyFill="1" applyBorder="1" applyAlignment="1">
      <alignment horizontal="center" vertical="center" wrapText="1"/>
    </xf>
    <xf numFmtId="43" fontId="20" fillId="2" borderId="26" xfId="4" applyFont="1" applyFill="1" applyBorder="1" applyAlignment="1">
      <alignment horizontal="center" vertical="center" wrapText="1"/>
    </xf>
    <xf numFmtId="169" fontId="16" fillId="2" borderId="26" xfId="4" applyNumberFormat="1" applyFont="1" applyFill="1" applyBorder="1" applyAlignment="1">
      <alignment horizontal="center" vertical="center" wrapText="1"/>
    </xf>
    <xf numFmtId="43" fontId="16" fillId="2" borderId="26" xfId="4" applyFont="1" applyFill="1" applyBorder="1" applyAlignment="1">
      <alignment horizontal="center" vertical="center" wrapText="1"/>
    </xf>
    <xf numFmtId="9" fontId="16" fillId="2" borderId="26" xfId="0" applyNumberFormat="1" applyFont="1" applyFill="1" applyBorder="1" applyAlignment="1">
      <alignment horizontal="center" vertical="center" wrapText="1"/>
    </xf>
    <xf numFmtId="0" fontId="16" fillId="4" borderId="15" xfId="0" applyFont="1" applyFill="1" applyBorder="1" applyAlignment="1">
      <alignment horizontal="center" vertical="center"/>
    </xf>
    <xf numFmtId="0" fontId="16" fillId="3" borderId="15" xfId="0" applyFont="1" applyFill="1" applyBorder="1" applyAlignment="1">
      <alignment horizontal="center" vertical="center"/>
    </xf>
    <xf numFmtId="0" fontId="16" fillId="0" borderId="15" xfId="0" applyFont="1" applyFill="1" applyBorder="1" applyAlignment="1">
      <alignment horizontal="center" vertical="center"/>
    </xf>
    <xf numFmtId="9" fontId="9" fillId="2" borderId="26" xfId="3" applyNumberFormat="1" applyFont="1" applyFill="1" applyBorder="1" applyAlignment="1">
      <alignment horizontal="center" vertical="center" wrapText="1"/>
    </xf>
    <xf numFmtId="0" fontId="9" fillId="2" borderId="26" xfId="0" applyNumberFormat="1" applyFont="1" applyFill="1" applyBorder="1" applyAlignment="1">
      <alignment horizontal="center" vertical="center" wrapText="1"/>
    </xf>
    <xf numFmtId="9" fontId="16" fillId="4" borderId="15" xfId="0" applyNumberFormat="1" applyFont="1" applyFill="1" applyBorder="1" applyAlignment="1">
      <alignment horizontal="center" vertical="center"/>
    </xf>
    <xf numFmtId="0" fontId="16" fillId="2" borderId="10" xfId="0" applyFont="1" applyFill="1" applyBorder="1" applyAlignment="1">
      <alignment horizontal="justify" vertical="top" wrapText="1"/>
    </xf>
    <xf numFmtId="0" fontId="25" fillId="2" borderId="0" xfId="0" applyFont="1" applyFill="1"/>
    <xf numFmtId="165" fontId="23" fillId="2" borderId="26" xfId="0" applyNumberFormat="1" applyFont="1" applyFill="1" applyBorder="1" applyAlignment="1">
      <alignment vertical="center" wrapText="1"/>
    </xf>
    <xf numFmtId="165" fontId="23" fillId="2" borderId="26" xfId="0" applyNumberFormat="1" applyFont="1" applyFill="1" applyBorder="1" applyAlignment="1">
      <alignment horizontal="center" vertical="center" wrapText="1"/>
    </xf>
    <xf numFmtId="0" fontId="23" fillId="5" borderId="11" xfId="0" applyFont="1" applyFill="1" applyBorder="1" applyAlignment="1">
      <alignment horizontal="justify" vertical="top" wrapText="1"/>
    </xf>
    <xf numFmtId="0" fontId="13" fillId="5" borderId="11" xfId="0" applyFont="1" applyFill="1" applyBorder="1" applyAlignment="1">
      <alignment horizontal="justify" vertical="top" wrapText="1"/>
    </xf>
    <xf numFmtId="0" fontId="23" fillId="5" borderId="26" xfId="0" applyFont="1" applyFill="1" applyBorder="1" applyAlignment="1">
      <alignment horizontal="justify" vertical="top" wrapText="1"/>
    </xf>
    <xf numFmtId="164" fontId="16" fillId="2" borderId="26" xfId="2" applyFont="1" applyFill="1" applyBorder="1" applyAlignment="1">
      <alignment vertical="center" wrapText="1"/>
    </xf>
    <xf numFmtId="168" fontId="16" fillId="2" borderId="26" xfId="2" applyNumberFormat="1" applyFont="1" applyFill="1" applyBorder="1" applyAlignment="1">
      <alignment vertical="center" wrapText="1"/>
    </xf>
    <xf numFmtId="165" fontId="16" fillId="2" borderId="26" xfId="0" applyNumberFormat="1" applyFont="1" applyFill="1" applyBorder="1" applyAlignment="1">
      <alignment horizontal="center" vertical="center" wrapText="1"/>
    </xf>
    <xf numFmtId="0" fontId="16" fillId="2" borderId="26" xfId="0" applyFont="1" applyFill="1" applyBorder="1" applyAlignment="1">
      <alignment horizontal="center" vertical="center" wrapText="1"/>
    </xf>
    <xf numFmtId="165" fontId="16" fillId="0" borderId="26" xfId="0" applyNumberFormat="1" applyFont="1" applyFill="1" applyBorder="1" applyAlignment="1">
      <alignment horizontal="center" vertical="center" wrapText="1"/>
    </xf>
    <xf numFmtId="0" fontId="11" fillId="2" borderId="10" xfId="0" applyFont="1" applyFill="1" applyBorder="1" applyAlignment="1">
      <alignment horizontal="center" vertical="center" textRotation="90" wrapText="1"/>
    </xf>
    <xf numFmtId="0" fontId="9" fillId="2" borderId="15" xfId="0" applyFont="1" applyFill="1" applyBorder="1" applyAlignment="1">
      <alignment horizontal="center" vertical="center" wrapText="1"/>
    </xf>
    <xf numFmtId="0" fontId="9" fillId="2" borderId="17" xfId="0" applyFont="1" applyFill="1" applyBorder="1" applyAlignment="1">
      <alignment horizontal="center" vertical="center" wrapText="1"/>
    </xf>
    <xf numFmtId="0" fontId="9" fillId="2" borderId="16" xfId="0" applyFont="1" applyFill="1" applyBorder="1" applyAlignment="1">
      <alignment horizontal="center" vertical="center" wrapText="1"/>
    </xf>
    <xf numFmtId="0" fontId="9" fillId="0" borderId="15" xfId="0" applyFont="1" applyFill="1" applyBorder="1" applyAlignment="1">
      <alignment horizontal="center" vertical="center" wrapText="1"/>
    </xf>
    <xf numFmtId="0" fontId="3" fillId="0" borderId="0" xfId="0" applyFont="1" applyBorder="1" applyAlignment="1">
      <alignment horizontal="center" vertical="center" wrapText="1"/>
    </xf>
    <xf numFmtId="0" fontId="5" fillId="0" borderId="1" xfId="0" applyFont="1" applyBorder="1" applyAlignment="1">
      <alignment horizontal="left" vertical="center"/>
    </xf>
    <xf numFmtId="0" fontId="5" fillId="0" borderId="2" xfId="0" applyFont="1" applyBorder="1" applyAlignment="1">
      <alignment horizontal="left" vertical="center"/>
    </xf>
    <xf numFmtId="0" fontId="25" fillId="9" borderId="0" xfId="0" applyFont="1" applyFill="1"/>
    <xf numFmtId="0" fontId="16" fillId="10" borderId="15" xfId="0" applyFont="1" applyFill="1" applyBorder="1" applyAlignment="1">
      <alignment horizontal="center" vertical="center"/>
    </xf>
    <xf numFmtId="0" fontId="9" fillId="10" borderId="26" xfId="1" applyFont="1" applyFill="1" applyBorder="1" applyAlignment="1">
      <alignment horizontal="center" vertical="center" wrapText="1"/>
    </xf>
    <xf numFmtId="9" fontId="9" fillId="10" borderId="26" xfId="3" applyNumberFormat="1" applyFont="1" applyFill="1" applyBorder="1" applyAlignment="1">
      <alignment horizontal="center" vertical="center" wrapText="1"/>
    </xf>
    <xf numFmtId="0" fontId="9" fillId="10" borderId="26" xfId="0" applyFont="1" applyFill="1" applyBorder="1" applyAlignment="1">
      <alignment horizontal="center" vertical="center" wrapText="1"/>
    </xf>
    <xf numFmtId="9" fontId="16" fillId="10" borderId="26" xfId="3" applyNumberFormat="1" applyFont="1" applyFill="1" applyBorder="1" applyAlignment="1">
      <alignment horizontal="center" vertical="center" wrapText="1"/>
    </xf>
    <xf numFmtId="0" fontId="13" fillId="10" borderId="26" xfId="0" applyFont="1" applyFill="1" applyBorder="1" applyAlignment="1">
      <alignment horizontal="center" vertical="center" wrapText="1"/>
    </xf>
    <xf numFmtId="9" fontId="13" fillId="10" borderId="26" xfId="3" applyNumberFormat="1" applyFont="1" applyFill="1" applyBorder="1" applyAlignment="1">
      <alignment horizontal="center" vertical="center" wrapText="1"/>
    </xf>
    <xf numFmtId="0" fontId="9" fillId="10" borderId="26" xfId="0" applyNumberFormat="1" applyFont="1" applyFill="1" applyBorder="1" applyAlignment="1">
      <alignment horizontal="center" vertical="center" wrapText="1"/>
    </xf>
    <xf numFmtId="9" fontId="9" fillId="10" borderId="26" xfId="0" applyNumberFormat="1" applyFont="1" applyFill="1" applyBorder="1" applyAlignment="1">
      <alignment horizontal="center" vertical="center" wrapText="1"/>
    </xf>
    <xf numFmtId="9" fontId="13" fillId="10" borderId="26" xfId="0" applyNumberFormat="1" applyFont="1" applyFill="1" applyBorder="1" applyAlignment="1">
      <alignment horizontal="center" vertical="center" wrapText="1"/>
    </xf>
    <xf numFmtId="0" fontId="0" fillId="10" borderId="0" xfId="0" applyFill="1"/>
    <xf numFmtId="9" fontId="0" fillId="10" borderId="0" xfId="0" applyNumberFormat="1" applyFill="1"/>
    <xf numFmtId="0" fontId="16" fillId="2" borderId="10" xfId="0" applyFont="1" applyFill="1" applyBorder="1" applyAlignment="1">
      <alignment horizontal="left" vertical="center" wrapText="1"/>
    </xf>
    <xf numFmtId="0" fontId="9" fillId="2" borderId="17" xfId="0" applyFont="1" applyFill="1" applyBorder="1" applyAlignment="1">
      <alignment horizontal="center" vertical="center" wrapText="1"/>
    </xf>
    <xf numFmtId="165" fontId="16" fillId="2" borderId="26" xfId="0" applyNumberFormat="1" applyFont="1" applyFill="1" applyBorder="1" applyAlignment="1">
      <alignment horizontal="center" vertical="center" wrapText="1"/>
    </xf>
    <xf numFmtId="0" fontId="9" fillId="2" borderId="15" xfId="0" applyFont="1" applyFill="1" applyBorder="1" applyAlignment="1">
      <alignment horizontal="center" vertical="center" wrapText="1"/>
    </xf>
    <xf numFmtId="0" fontId="16" fillId="2" borderId="26" xfId="0" applyFont="1" applyFill="1" applyBorder="1" applyAlignment="1">
      <alignment horizontal="center" vertical="center" wrapText="1"/>
    </xf>
    <xf numFmtId="0" fontId="20" fillId="2" borderId="26" xfId="0" applyFont="1" applyFill="1" applyBorder="1" applyAlignment="1">
      <alignment horizontal="center" vertical="center" wrapText="1"/>
    </xf>
    <xf numFmtId="0" fontId="11" fillId="2" borderId="10" xfId="0" applyFont="1" applyFill="1" applyBorder="1" applyAlignment="1">
      <alignment horizontal="center" vertical="center" textRotation="90" wrapText="1"/>
    </xf>
    <xf numFmtId="165" fontId="20" fillId="2" borderId="26" xfId="0" applyNumberFormat="1" applyFont="1" applyFill="1" applyBorder="1" applyAlignment="1">
      <alignment horizontal="center" vertical="center" wrapText="1"/>
    </xf>
    <xf numFmtId="164" fontId="20" fillId="2" borderId="26" xfId="2" applyFont="1" applyFill="1" applyBorder="1" applyAlignment="1">
      <alignment horizontal="center" vertical="center" wrapText="1"/>
    </xf>
    <xf numFmtId="0" fontId="0" fillId="11" borderId="0" xfId="0" applyFill="1"/>
    <xf numFmtId="0" fontId="0" fillId="12" borderId="0" xfId="0" applyFill="1"/>
    <xf numFmtId="0" fontId="9" fillId="2" borderId="15" xfId="0" applyFont="1" applyFill="1" applyBorder="1" applyAlignment="1">
      <alignment horizontal="justify" vertical="top" wrapText="1"/>
    </xf>
    <xf numFmtId="0" fontId="9" fillId="2" borderId="26" xfId="1" applyFont="1" applyFill="1" applyBorder="1" applyAlignment="1">
      <alignment horizontal="center" vertical="center" wrapText="1"/>
    </xf>
    <xf numFmtId="166" fontId="9" fillId="2" borderId="26" xfId="3" applyNumberFormat="1" applyFont="1" applyFill="1" applyBorder="1" applyAlignment="1">
      <alignment horizontal="center" vertical="center" wrapText="1"/>
    </xf>
    <xf numFmtId="0" fontId="13" fillId="10" borderId="26" xfId="1" applyFont="1" applyFill="1" applyBorder="1" applyAlignment="1">
      <alignment horizontal="center" vertical="center" wrapText="1"/>
    </xf>
    <xf numFmtId="0" fontId="26" fillId="10" borderId="26" xfId="0" applyNumberFormat="1" applyFont="1" applyFill="1" applyBorder="1" applyAlignment="1">
      <alignment horizontal="center" vertical="center" wrapText="1"/>
    </xf>
    <xf numFmtId="0" fontId="18" fillId="10" borderId="26" xfId="0" applyFont="1" applyFill="1" applyBorder="1" applyAlignment="1">
      <alignment horizontal="center" vertical="center" wrapText="1"/>
    </xf>
    <xf numFmtId="9" fontId="9" fillId="10" borderId="26" xfId="1" applyNumberFormat="1" applyFont="1" applyFill="1" applyBorder="1" applyAlignment="1">
      <alignment horizontal="center" vertical="center" wrapText="1"/>
    </xf>
    <xf numFmtId="9" fontId="13" fillId="10" borderId="26" xfId="1" applyNumberFormat="1" applyFont="1" applyFill="1" applyBorder="1" applyAlignment="1">
      <alignment horizontal="center" vertical="center" wrapText="1"/>
    </xf>
    <xf numFmtId="9" fontId="26" fillId="10" borderId="26" xfId="1" applyNumberFormat="1" applyFont="1" applyFill="1" applyBorder="1" applyAlignment="1">
      <alignment horizontal="center" vertical="center" wrapText="1"/>
    </xf>
    <xf numFmtId="9" fontId="18" fillId="10" borderId="26" xfId="0" applyNumberFormat="1" applyFont="1" applyFill="1" applyBorder="1" applyAlignment="1">
      <alignment horizontal="center" vertical="center" wrapText="1"/>
    </xf>
    <xf numFmtId="9" fontId="9" fillId="2" borderId="26" xfId="3" applyFont="1" applyFill="1" applyBorder="1" applyAlignment="1">
      <alignment horizontal="center" vertical="center" wrapText="1"/>
    </xf>
    <xf numFmtId="0" fontId="9" fillId="2" borderId="10" xfId="0" applyFont="1" applyFill="1" applyBorder="1" applyAlignment="1">
      <alignment horizontal="justify" vertical="center" wrapText="1"/>
    </xf>
    <xf numFmtId="0" fontId="16" fillId="2" borderId="10" xfId="0" applyFont="1" applyFill="1" applyBorder="1" applyAlignment="1">
      <alignment vertical="top" wrapText="1"/>
    </xf>
    <xf numFmtId="0" fontId="9" fillId="2" borderId="10" xfId="0" applyFont="1" applyFill="1" applyBorder="1" applyAlignment="1">
      <alignment vertical="top" wrapText="1"/>
    </xf>
    <xf numFmtId="9" fontId="16" fillId="2" borderId="26" xfId="3" applyNumberFormat="1" applyFont="1" applyFill="1" applyBorder="1" applyAlignment="1">
      <alignment horizontal="center" vertical="center" wrapText="1"/>
    </xf>
    <xf numFmtId="0" fontId="9" fillId="2" borderId="15" xfId="0" applyFont="1" applyFill="1" applyBorder="1" applyAlignment="1">
      <alignment horizontal="justify" wrapText="1"/>
    </xf>
    <xf numFmtId="0" fontId="27" fillId="2" borderId="0" xfId="0" applyFont="1" applyFill="1"/>
    <xf numFmtId="0" fontId="9" fillId="2" borderId="27" xfId="0" applyFont="1" applyFill="1" applyBorder="1" applyAlignment="1">
      <alignment horizontal="justify" vertical="top" wrapText="1"/>
    </xf>
    <xf numFmtId="0" fontId="9" fillId="2" borderId="15" xfId="0" applyFont="1" applyFill="1" applyBorder="1" applyAlignment="1">
      <alignment vertical="top" wrapText="1"/>
    </xf>
    <xf numFmtId="0" fontId="16" fillId="2" borderId="27" xfId="0" applyFont="1" applyFill="1" applyBorder="1" applyAlignment="1">
      <alignment horizontal="justify" vertical="top" wrapText="1"/>
    </xf>
    <xf numFmtId="0" fontId="9" fillId="2" borderId="10" xfId="0" applyFont="1" applyFill="1" applyBorder="1" applyAlignment="1">
      <alignment horizontal="left" vertical="top" wrapText="1"/>
    </xf>
    <xf numFmtId="0" fontId="15" fillId="2" borderId="0" xfId="0" applyFont="1" applyFill="1" applyAlignment="1">
      <alignment horizontal="center" vertical="center" wrapText="1"/>
    </xf>
    <xf numFmtId="0" fontId="13" fillId="13" borderId="28" xfId="0" applyFont="1" applyFill="1" applyBorder="1" applyAlignment="1">
      <alignment horizontal="left" vertical="center" wrapText="1"/>
    </xf>
    <xf numFmtId="0" fontId="16" fillId="13" borderId="11" xfId="0" applyFont="1" applyFill="1" applyBorder="1" applyAlignment="1">
      <alignment horizontal="justify" vertical="top" wrapText="1"/>
    </xf>
    <xf numFmtId="10" fontId="9" fillId="2" borderId="26" xfId="0" applyNumberFormat="1" applyFont="1" applyFill="1" applyBorder="1" applyAlignment="1">
      <alignment horizontal="center" vertical="center" wrapText="1"/>
    </xf>
    <xf numFmtId="9" fontId="4" fillId="2" borderId="0" xfId="3" applyNumberFormat="1" applyFont="1" applyFill="1" applyBorder="1" applyAlignment="1">
      <alignment horizontal="center" vertical="center" wrapText="1"/>
    </xf>
    <xf numFmtId="0" fontId="9" fillId="2" borderId="0" xfId="0" applyFont="1" applyFill="1"/>
    <xf numFmtId="0" fontId="4" fillId="2" borderId="0" xfId="0" applyFont="1" applyFill="1" applyAlignment="1">
      <alignment horizontal="right"/>
    </xf>
    <xf numFmtId="0" fontId="4" fillId="2" borderId="0" xfId="0" applyFont="1" applyFill="1" applyAlignment="1">
      <alignment horizontal="justify" vertical="top"/>
    </xf>
    <xf numFmtId="0" fontId="9" fillId="2" borderId="0" xfId="0" applyFont="1" applyFill="1" applyAlignment="1">
      <alignment horizontal="justify" vertical="top"/>
    </xf>
    <xf numFmtId="0" fontId="16" fillId="2" borderId="0" xfId="0" applyFont="1" applyFill="1" applyBorder="1" applyAlignment="1">
      <alignment vertical="center" wrapText="1"/>
    </xf>
    <xf numFmtId="0" fontId="9" fillId="2" borderId="0" xfId="0" applyFont="1" applyFill="1" applyAlignment="1">
      <alignment horizontal="center"/>
    </xf>
    <xf numFmtId="9" fontId="4" fillId="2" borderId="0" xfId="0" applyNumberFormat="1" applyFont="1" applyFill="1"/>
    <xf numFmtId="0" fontId="16" fillId="2" borderId="0" xfId="0" applyFont="1" applyFill="1"/>
    <xf numFmtId="0" fontId="12" fillId="2" borderId="0" xfId="0" applyFont="1" applyFill="1"/>
    <xf numFmtId="0" fontId="12" fillId="2" borderId="0" xfId="0" applyFont="1" applyFill="1" applyAlignment="1">
      <alignment horizontal="center"/>
    </xf>
    <xf numFmtId="0" fontId="0" fillId="2" borderId="0" xfId="0" applyFill="1" applyAlignment="1">
      <alignment horizontal="justify" vertical="top"/>
    </xf>
    <xf numFmtId="0" fontId="12" fillId="2" borderId="0" xfId="0" applyFont="1" applyFill="1" applyAlignment="1">
      <alignment horizontal="justify" vertical="top"/>
    </xf>
    <xf numFmtId="9" fontId="0" fillId="2" borderId="0" xfId="0" applyNumberFormat="1" applyFill="1"/>
    <xf numFmtId="0" fontId="21" fillId="2" borderId="0" xfId="0" applyFont="1" applyFill="1"/>
    <xf numFmtId="0" fontId="14" fillId="2" borderId="0" xfId="0" applyFont="1" applyFill="1"/>
    <xf numFmtId="0" fontId="13" fillId="10" borderId="26" xfId="0" applyNumberFormat="1" applyFont="1" applyFill="1" applyBorder="1" applyAlignment="1">
      <alignment horizontal="center" vertical="center" wrapText="1"/>
    </xf>
    <xf numFmtId="0" fontId="9" fillId="5" borderId="10" xfId="0" applyFont="1" applyFill="1" applyBorder="1" applyAlignment="1">
      <alignment horizontal="justify" vertical="top" wrapText="1"/>
    </xf>
    <xf numFmtId="0" fontId="16" fillId="5" borderId="11" xfId="0" applyFont="1" applyFill="1" applyBorder="1" applyAlignment="1">
      <alignment horizontal="justify" vertical="top" wrapText="1"/>
    </xf>
    <xf numFmtId="0" fontId="9" fillId="5" borderId="26" xfId="0" applyNumberFormat="1" applyFont="1" applyFill="1" applyBorder="1" applyAlignment="1">
      <alignment horizontal="center" vertical="center" wrapText="1"/>
    </xf>
    <xf numFmtId="166" fontId="9" fillId="5" borderId="26" xfId="3" applyNumberFormat="1" applyFont="1" applyFill="1" applyBorder="1" applyAlignment="1">
      <alignment horizontal="center" vertical="center" wrapText="1"/>
    </xf>
    <xf numFmtId="14" fontId="16" fillId="2" borderId="30" xfId="0" applyNumberFormat="1" applyFont="1" applyFill="1" applyBorder="1" applyAlignment="1">
      <alignment horizontal="center" vertical="center" wrapText="1"/>
    </xf>
    <xf numFmtId="14" fontId="16" fillId="2" borderId="32" xfId="0" applyNumberFormat="1" applyFont="1" applyFill="1" applyBorder="1" applyAlignment="1">
      <alignment horizontal="center" vertical="center" wrapText="1"/>
    </xf>
    <xf numFmtId="0" fontId="0" fillId="2" borderId="15" xfId="0" applyFill="1" applyBorder="1" applyAlignment="1">
      <alignment horizontal="center" wrapText="1"/>
    </xf>
    <xf numFmtId="0" fontId="0" fillId="2" borderId="17" xfId="0" applyFill="1" applyBorder="1" applyAlignment="1">
      <alignment horizontal="center" wrapText="1"/>
    </xf>
    <xf numFmtId="0" fontId="0" fillId="2" borderId="16" xfId="0" applyFill="1" applyBorder="1" applyAlignment="1">
      <alignment horizontal="center" wrapText="1"/>
    </xf>
    <xf numFmtId="0" fontId="9" fillId="2" borderId="17" xfId="0" applyFont="1" applyFill="1" applyBorder="1" applyAlignment="1">
      <alignment horizontal="center" vertical="center" wrapText="1"/>
    </xf>
    <xf numFmtId="0" fontId="9" fillId="2" borderId="16" xfId="0" applyFont="1" applyFill="1" applyBorder="1" applyAlignment="1">
      <alignment horizontal="center" vertical="center" wrapText="1"/>
    </xf>
    <xf numFmtId="0" fontId="19" fillId="0" borderId="18" xfId="0" applyFont="1" applyFill="1" applyBorder="1" applyAlignment="1">
      <alignment horizontal="center" vertical="center" wrapText="1"/>
    </xf>
    <xf numFmtId="0" fontId="19" fillId="0" borderId="24" xfId="0" applyFont="1" applyFill="1" applyBorder="1" applyAlignment="1">
      <alignment horizontal="center" vertical="center" wrapText="1"/>
    </xf>
    <xf numFmtId="0" fontId="19" fillId="3" borderId="10" xfId="0" applyFont="1" applyFill="1" applyBorder="1" applyAlignment="1">
      <alignment horizontal="center" vertical="center" wrapText="1"/>
    </xf>
    <xf numFmtId="0" fontId="9" fillId="0" borderId="15" xfId="0" applyFont="1" applyFill="1" applyBorder="1" applyAlignment="1">
      <alignment horizontal="center" vertical="center" wrapText="1"/>
    </xf>
    <xf numFmtId="0" fontId="9" fillId="0" borderId="16" xfId="0" applyFont="1" applyFill="1" applyBorder="1" applyAlignment="1">
      <alignment horizontal="center" vertical="center" wrapText="1"/>
    </xf>
    <xf numFmtId="0" fontId="18" fillId="2" borderId="15" xfId="0" applyFont="1" applyFill="1" applyBorder="1" applyAlignment="1">
      <alignment horizontal="center" vertical="center" wrapText="1"/>
    </xf>
    <xf numFmtId="0" fontId="18" fillId="2" borderId="16" xfId="0" applyFont="1" applyFill="1" applyBorder="1" applyAlignment="1">
      <alignment horizontal="center" vertical="center" wrapText="1"/>
    </xf>
    <xf numFmtId="165" fontId="16" fillId="2" borderId="26" xfId="0" applyNumberFormat="1" applyFont="1" applyFill="1" applyBorder="1" applyAlignment="1">
      <alignment horizontal="center" vertical="center" wrapText="1"/>
    </xf>
    <xf numFmtId="0" fontId="9" fillId="2" borderId="15" xfId="0" applyFont="1" applyFill="1" applyBorder="1" applyAlignment="1">
      <alignment horizontal="center" vertical="center" wrapText="1"/>
    </xf>
    <xf numFmtId="0" fontId="20" fillId="2" borderId="30" xfId="0" applyFont="1" applyFill="1" applyBorder="1" applyAlignment="1">
      <alignment horizontal="center" vertical="center" wrapText="1"/>
    </xf>
    <xf numFmtId="0" fontId="20" fillId="2" borderId="31" xfId="0" applyFont="1" applyFill="1" applyBorder="1" applyAlignment="1">
      <alignment horizontal="center" vertical="center" wrapText="1"/>
    </xf>
    <xf numFmtId="0" fontId="20" fillId="2" borderId="32" xfId="0" applyFont="1" applyFill="1" applyBorder="1" applyAlignment="1">
      <alignment horizontal="center" vertical="center" wrapText="1"/>
    </xf>
    <xf numFmtId="0" fontId="19" fillId="4" borderId="11" xfId="0" applyFont="1" applyFill="1" applyBorder="1" applyAlignment="1">
      <alignment horizontal="center" vertical="center" wrapText="1"/>
    </xf>
    <xf numFmtId="0" fontId="19" fillId="4" borderId="12" xfId="0" applyFont="1" applyFill="1" applyBorder="1" applyAlignment="1">
      <alignment horizontal="center" vertical="center" wrapText="1"/>
    </xf>
    <xf numFmtId="0" fontId="19" fillId="4" borderId="10" xfId="0" applyFont="1" applyFill="1" applyBorder="1" applyAlignment="1">
      <alignment horizontal="center" vertical="center" wrapText="1"/>
    </xf>
    <xf numFmtId="0" fontId="16" fillId="2" borderId="26" xfId="0" applyFont="1" applyFill="1" applyBorder="1" applyAlignment="1">
      <alignment horizontal="center" vertical="center" wrapText="1"/>
    </xf>
    <xf numFmtId="0" fontId="20" fillId="2" borderId="26" xfId="0" applyFont="1" applyFill="1" applyBorder="1" applyAlignment="1">
      <alignment horizontal="center" vertical="center" wrapText="1"/>
    </xf>
    <xf numFmtId="0" fontId="21" fillId="2" borderId="26" xfId="1"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0" xfId="0" applyFont="1" applyBorder="1" applyAlignment="1">
      <alignment horizontal="center" vertical="center" wrapText="1"/>
    </xf>
    <xf numFmtId="0" fontId="3" fillId="0" borderId="5" xfId="0" applyFont="1" applyBorder="1" applyAlignment="1">
      <alignment horizontal="center" vertical="center" wrapText="1"/>
    </xf>
    <xf numFmtId="0" fontId="5" fillId="0" borderId="1" xfId="0" applyFont="1" applyBorder="1" applyAlignment="1">
      <alignment horizontal="left" vertical="center" wrapText="1"/>
    </xf>
    <xf numFmtId="0" fontId="5" fillId="0" borderId="2" xfId="0" applyFont="1" applyBorder="1" applyAlignment="1">
      <alignment horizontal="left" vertical="center" wrapTex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5" fillId="0" borderId="9" xfId="0" applyFont="1" applyBorder="1" applyAlignment="1">
      <alignment horizontal="left" vertical="center" wrapText="1"/>
    </xf>
    <xf numFmtId="0" fontId="5" fillId="0" borderId="1" xfId="0" applyFont="1" applyBorder="1" applyAlignment="1">
      <alignment horizontal="left" vertical="center"/>
    </xf>
    <xf numFmtId="0" fontId="5" fillId="0" borderId="2" xfId="0" applyFont="1" applyBorder="1" applyAlignment="1">
      <alignment horizontal="left" vertical="center"/>
    </xf>
    <xf numFmtId="0" fontId="5" fillId="0" borderId="3" xfId="0" applyFont="1" applyBorder="1" applyAlignment="1">
      <alignment horizontal="left" vertical="center"/>
    </xf>
    <xf numFmtId="0" fontId="5" fillId="0" borderId="20" xfId="0" applyFont="1" applyFill="1" applyBorder="1" applyAlignment="1">
      <alignment horizontal="center" vertical="center" wrapText="1"/>
    </xf>
    <xf numFmtId="0" fontId="5" fillId="0" borderId="21" xfId="0" applyFont="1" applyFill="1" applyBorder="1" applyAlignment="1">
      <alignment horizontal="center" vertical="center" wrapText="1"/>
    </xf>
    <xf numFmtId="0" fontId="5" fillId="0" borderId="22" xfId="0" applyFont="1" applyFill="1" applyBorder="1" applyAlignment="1">
      <alignment horizontal="center" vertical="center" wrapText="1"/>
    </xf>
    <xf numFmtId="0" fontId="19" fillId="0" borderId="10" xfId="0" applyFont="1" applyFill="1" applyBorder="1" applyAlignment="1">
      <alignment horizontal="center" vertical="center" wrapText="1"/>
    </xf>
    <xf numFmtId="0" fontId="19" fillId="2" borderId="10" xfId="0" applyFont="1" applyFill="1" applyBorder="1" applyAlignment="1">
      <alignment horizontal="center" vertical="center" wrapText="1"/>
    </xf>
    <xf numFmtId="0" fontId="19" fillId="0" borderId="23" xfId="0" applyFont="1" applyFill="1" applyBorder="1" applyAlignment="1">
      <alignment horizontal="center" vertical="center" wrapText="1"/>
    </xf>
    <xf numFmtId="0" fontId="19" fillId="0" borderId="25" xfId="0" applyFont="1" applyFill="1" applyBorder="1" applyAlignment="1">
      <alignment horizontal="center" vertical="center" wrapText="1"/>
    </xf>
    <xf numFmtId="0" fontId="19" fillId="3" borderId="11" xfId="0" applyFont="1" applyFill="1" applyBorder="1" applyAlignment="1">
      <alignment horizontal="center" vertical="center" wrapText="1"/>
    </xf>
    <xf numFmtId="0" fontId="19" fillId="3" borderId="12" xfId="0" applyFont="1" applyFill="1" applyBorder="1" applyAlignment="1">
      <alignment horizontal="center" vertical="center" wrapText="1"/>
    </xf>
    <xf numFmtId="0" fontId="19" fillId="4" borderId="13" xfId="0" applyFont="1" applyFill="1" applyBorder="1" applyAlignment="1">
      <alignment horizontal="center" vertical="center" wrapText="1"/>
    </xf>
    <xf numFmtId="0" fontId="19" fillId="4" borderId="19" xfId="0" applyFont="1" applyFill="1" applyBorder="1" applyAlignment="1">
      <alignment horizontal="center" vertical="center" wrapText="1"/>
    </xf>
    <xf numFmtId="0" fontId="19" fillId="4" borderId="14" xfId="0" applyFont="1" applyFill="1" applyBorder="1" applyAlignment="1">
      <alignment horizontal="center" vertical="center" wrapText="1"/>
    </xf>
    <xf numFmtId="0" fontId="19" fillId="0" borderId="15" xfId="0" applyFont="1" applyFill="1" applyBorder="1" applyAlignment="1">
      <alignment horizontal="left" vertical="center" wrapText="1"/>
    </xf>
    <xf numFmtId="0" fontId="19" fillId="0" borderId="17" xfId="0" applyFont="1" applyFill="1" applyBorder="1" applyAlignment="1">
      <alignment horizontal="left" vertical="center" wrapText="1"/>
    </xf>
    <xf numFmtId="0" fontId="19" fillId="3" borderId="13" xfId="0" applyFont="1" applyFill="1" applyBorder="1" applyAlignment="1">
      <alignment horizontal="center" vertical="center" wrapText="1"/>
    </xf>
    <xf numFmtId="0" fontId="19" fillId="3" borderId="19" xfId="0" applyFont="1" applyFill="1" applyBorder="1" applyAlignment="1">
      <alignment horizontal="center" vertical="center" wrapText="1"/>
    </xf>
    <xf numFmtId="0" fontId="19" fillId="3" borderId="14" xfId="0" applyFont="1" applyFill="1" applyBorder="1" applyAlignment="1">
      <alignment horizontal="center" vertical="center" wrapText="1"/>
    </xf>
    <xf numFmtId="0" fontId="11" fillId="2" borderId="10" xfId="0" applyFont="1" applyFill="1" applyBorder="1" applyAlignment="1">
      <alignment horizontal="center" vertical="center" textRotation="90" wrapText="1"/>
    </xf>
    <xf numFmtId="0" fontId="22" fillId="2" borderId="26" xfId="1" applyFont="1" applyFill="1" applyBorder="1" applyAlignment="1">
      <alignment horizontal="center" vertical="center" wrapText="1"/>
    </xf>
    <xf numFmtId="0" fontId="16" fillId="2" borderId="30" xfId="0" applyFont="1" applyFill="1" applyBorder="1" applyAlignment="1">
      <alignment horizontal="center" vertical="center" wrapText="1"/>
    </xf>
    <xf numFmtId="0" fontId="16" fillId="2" borderId="32" xfId="0" applyFont="1" applyFill="1" applyBorder="1" applyAlignment="1">
      <alignment horizontal="center" vertical="center" wrapText="1"/>
    </xf>
    <xf numFmtId="0" fontId="24" fillId="2" borderId="10" xfId="0" applyFont="1" applyFill="1" applyBorder="1" applyAlignment="1">
      <alignment horizontal="center" vertical="center" textRotation="90" wrapText="1"/>
    </xf>
    <xf numFmtId="0" fontId="18" fillId="2" borderId="10"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13" fillId="5" borderId="15" xfId="0" applyFont="1" applyFill="1" applyBorder="1" applyAlignment="1">
      <alignment horizontal="left" vertical="center" wrapText="1"/>
    </xf>
    <xf numFmtId="0" fontId="13" fillId="5" borderId="16" xfId="0" applyFont="1" applyFill="1" applyBorder="1" applyAlignment="1">
      <alignment horizontal="left" vertical="center" wrapText="1"/>
    </xf>
    <xf numFmtId="0" fontId="13" fillId="5" borderId="15" xfId="0" applyFont="1" applyFill="1" applyBorder="1" applyAlignment="1">
      <alignment horizontal="center" vertical="center" wrapText="1"/>
    </xf>
    <xf numFmtId="0" fontId="13" fillId="5" borderId="16" xfId="0" applyFont="1" applyFill="1" applyBorder="1" applyAlignment="1">
      <alignment horizontal="center" vertical="center" wrapText="1"/>
    </xf>
    <xf numFmtId="0" fontId="13" fillId="5" borderId="13" xfId="0" applyFont="1" applyFill="1" applyBorder="1" applyAlignment="1">
      <alignment horizontal="left" vertical="center" wrapText="1"/>
    </xf>
    <xf numFmtId="0" fontId="13" fillId="5" borderId="27" xfId="0" applyFont="1" applyFill="1" applyBorder="1" applyAlignment="1">
      <alignment horizontal="left" vertical="center" wrapText="1"/>
    </xf>
    <xf numFmtId="0" fontId="18" fillId="2" borderId="17" xfId="0" applyFont="1" applyFill="1" applyBorder="1" applyAlignment="1">
      <alignment horizontal="center" vertical="center" wrapText="1"/>
    </xf>
    <xf numFmtId="0" fontId="13" fillId="5" borderId="17" xfId="0" applyFont="1" applyFill="1" applyBorder="1" applyAlignment="1">
      <alignment horizontal="center" vertical="center" wrapText="1"/>
    </xf>
    <xf numFmtId="165" fontId="20" fillId="2" borderId="26" xfId="0" applyNumberFormat="1" applyFont="1" applyFill="1" applyBorder="1" applyAlignment="1">
      <alignment horizontal="center" vertical="center" wrapText="1"/>
    </xf>
    <xf numFmtId="165" fontId="16" fillId="2" borderId="30" xfId="4" applyNumberFormat="1" applyFont="1" applyFill="1" applyBorder="1" applyAlignment="1">
      <alignment horizontal="center" vertical="center" wrapText="1"/>
    </xf>
    <xf numFmtId="43" fontId="16" fillId="2" borderId="32" xfId="4" applyFont="1" applyFill="1" applyBorder="1" applyAlignment="1">
      <alignment horizontal="center" vertical="center" wrapText="1"/>
    </xf>
    <xf numFmtId="165" fontId="16" fillId="2" borderId="30" xfId="0" applyNumberFormat="1" applyFont="1" applyFill="1" applyBorder="1" applyAlignment="1">
      <alignment horizontal="center" vertical="center" wrapText="1"/>
    </xf>
    <xf numFmtId="165" fontId="16" fillId="2" borderId="32" xfId="0" applyNumberFormat="1" applyFont="1" applyFill="1" applyBorder="1" applyAlignment="1">
      <alignment horizontal="center" vertical="center" wrapText="1"/>
    </xf>
    <xf numFmtId="0" fontId="11" fillId="2" borderId="15" xfId="0" applyFont="1" applyFill="1" applyBorder="1" applyAlignment="1">
      <alignment horizontal="center" vertical="center" textRotation="90" wrapText="1"/>
    </xf>
    <xf numFmtId="0" fontId="11" fillId="2" borderId="17" xfId="0" applyFont="1" applyFill="1" applyBorder="1" applyAlignment="1">
      <alignment horizontal="center" vertical="center" textRotation="90" wrapText="1"/>
    </xf>
    <xf numFmtId="0" fontId="11" fillId="2" borderId="16" xfId="0" applyFont="1" applyFill="1" applyBorder="1" applyAlignment="1">
      <alignment horizontal="center" vertical="center" textRotation="90" wrapText="1"/>
    </xf>
    <xf numFmtId="0" fontId="16" fillId="2" borderId="33" xfId="0" applyFont="1" applyFill="1" applyBorder="1" applyAlignment="1">
      <alignment horizontal="center" vertical="center" wrapText="1"/>
    </xf>
    <xf numFmtId="0" fontId="16" fillId="2" borderId="31" xfId="0" applyFont="1" applyFill="1" applyBorder="1" applyAlignment="1">
      <alignment horizontal="center" vertical="center" wrapText="1"/>
    </xf>
    <xf numFmtId="165" fontId="20" fillId="2" borderId="30" xfId="0" applyNumberFormat="1" applyFont="1" applyFill="1" applyBorder="1" applyAlignment="1">
      <alignment horizontal="center" vertical="center" wrapText="1"/>
    </xf>
    <xf numFmtId="165" fontId="20" fillId="2" borderId="31" xfId="0" applyNumberFormat="1" applyFont="1" applyFill="1" applyBorder="1" applyAlignment="1">
      <alignment horizontal="center" vertical="center" wrapText="1"/>
    </xf>
    <xf numFmtId="165" fontId="20" fillId="2" borderId="32" xfId="0" applyNumberFormat="1" applyFont="1" applyFill="1" applyBorder="1" applyAlignment="1">
      <alignment horizontal="center" vertical="center" wrapText="1"/>
    </xf>
    <xf numFmtId="164" fontId="20" fillId="2" borderId="26" xfId="2" applyFont="1" applyFill="1" applyBorder="1" applyAlignment="1">
      <alignment horizontal="center" vertical="center" wrapText="1"/>
    </xf>
    <xf numFmtId="0" fontId="19" fillId="10" borderId="11" xfId="0" applyFont="1" applyFill="1" applyBorder="1" applyAlignment="1">
      <alignment horizontal="center" vertical="center" wrapText="1"/>
    </xf>
    <xf numFmtId="0" fontId="19" fillId="10" borderId="12" xfId="0" applyFont="1" applyFill="1" applyBorder="1" applyAlignment="1">
      <alignment horizontal="center" vertical="center" wrapText="1"/>
    </xf>
    <xf numFmtId="0" fontId="9" fillId="2" borderId="11" xfId="0" applyFont="1" applyFill="1" applyBorder="1" applyAlignment="1">
      <alignment horizontal="justify" vertical="top" wrapText="1"/>
    </xf>
    <xf numFmtId="0" fontId="9" fillId="2" borderId="15" xfId="0" applyFont="1" applyFill="1" applyBorder="1" applyAlignment="1">
      <alignment horizontal="justify" vertical="top" wrapText="1"/>
    </xf>
    <xf numFmtId="0" fontId="9" fillId="2" borderId="17" xfId="0" applyFont="1" applyFill="1" applyBorder="1" applyAlignment="1">
      <alignment horizontal="justify" vertical="top" wrapText="1"/>
    </xf>
    <xf numFmtId="0" fontId="9" fillId="2" borderId="16" xfId="0" applyFont="1" applyFill="1" applyBorder="1" applyAlignment="1">
      <alignment horizontal="justify" vertical="top" wrapText="1"/>
    </xf>
    <xf numFmtId="0" fontId="9" fillId="2" borderId="13" xfId="0" applyFont="1" applyFill="1" applyBorder="1" applyAlignment="1">
      <alignment horizontal="justify" vertical="top" wrapText="1"/>
    </xf>
    <xf numFmtId="0" fontId="9" fillId="2" borderId="28" xfId="0" applyFont="1" applyFill="1" applyBorder="1" applyAlignment="1">
      <alignment horizontal="justify" vertical="top" wrapText="1"/>
    </xf>
    <xf numFmtId="0" fontId="9" fillId="2" borderId="27" xfId="0" applyFont="1" applyFill="1" applyBorder="1" applyAlignment="1">
      <alignment horizontal="justify" vertical="top" wrapText="1"/>
    </xf>
    <xf numFmtId="0" fontId="16" fillId="2" borderId="34" xfId="0" applyFont="1" applyFill="1" applyBorder="1" applyAlignment="1">
      <alignment vertical="top" wrapText="1"/>
    </xf>
    <xf numFmtId="0" fontId="16" fillId="2" borderId="35" xfId="0" applyFont="1" applyFill="1" applyBorder="1" applyAlignment="1">
      <alignment vertical="top" wrapText="1"/>
    </xf>
    <xf numFmtId="0" fontId="16" fillId="2" borderId="34" xfId="0" applyFont="1" applyFill="1" applyBorder="1" applyAlignment="1">
      <alignment horizontal="left" vertical="top" wrapText="1"/>
    </xf>
    <xf numFmtId="0" fontId="16" fillId="2" borderId="35" xfId="0" applyFont="1" applyFill="1" applyBorder="1" applyAlignment="1">
      <alignment horizontal="left" vertical="top" wrapText="1"/>
    </xf>
    <xf numFmtId="165" fontId="23" fillId="2" borderId="30" xfId="0" applyNumberFormat="1" applyFont="1" applyFill="1" applyBorder="1" applyAlignment="1">
      <alignment horizontal="center" vertical="center" wrapText="1"/>
    </xf>
    <xf numFmtId="165" fontId="23" fillId="2" borderId="32" xfId="0" applyNumberFormat="1" applyFont="1" applyFill="1" applyBorder="1" applyAlignment="1">
      <alignment horizontal="center" vertical="center" wrapText="1"/>
    </xf>
  </cellXfs>
  <cellStyles count="5">
    <cellStyle name="Hipervínculo" xfId="1" builtinId="8"/>
    <cellStyle name="Millares" xfId="4" builtinId="3"/>
    <cellStyle name="Moneda" xfId="2" builtinId="4"/>
    <cellStyle name="Normal" xfId="0" builtinId="0"/>
    <cellStyle name="Porcentaje" xfId="3" builtinId="5"/>
  </cellStyles>
  <dxfs count="0"/>
  <tableStyles count="0" defaultTableStyle="TableStyleMedium2" defaultPivotStyle="PivotStyleLight16"/>
  <colors>
    <mruColors>
      <color rgb="FFFFFECE"/>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M80"/>
  <sheetViews>
    <sheetView tabSelected="1" topLeftCell="J10" zoomScale="120" zoomScaleNormal="120" workbookViewId="0">
      <selection activeCell="L11" sqref="L11"/>
    </sheetView>
  </sheetViews>
  <sheetFormatPr baseColWidth="10" defaultRowHeight="15" x14ac:dyDescent="0.25"/>
  <cols>
    <col min="1" max="1" width="4.5703125" customWidth="1"/>
    <col min="2" max="2" width="2" customWidth="1"/>
    <col min="3" max="3" width="9.140625" customWidth="1"/>
    <col min="4" max="4" width="4.85546875" style="24" customWidth="1"/>
    <col min="5" max="5" width="5.42578125" style="24" customWidth="1"/>
    <col min="6" max="6" width="9.85546875" customWidth="1"/>
    <col min="7" max="7" width="6.28515625" style="20" customWidth="1"/>
    <col min="8" max="8" width="11.7109375" customWidth="1"/>
    <col min="9" max="9" width="13.85546875" style="24" customWidth="1"/>
    <col min="10" max="10" width="13.28515625" style="24" customWidth="1"/>
    <col min="11" max="11" width="13" customWidth="1"/>
    <col min="12" max="12" width="34.42578125" style="15" customWidth="1"/>
    <col min="13" max="13" width="54.140625" style="27" customWidth="1"/>
    <col min="14" max="14" width="4.42578125" bestFit="1" customWidth="1"/>
    <col min="15" max="15" width="5.5703125" customWidth="1"/>
    <col min="16" max="16" width="5.5703125" style="111" bestFit="1" customWidth="1"/>
    <col min="17" max="17" width="5.7109375" style="112" customWidth="1"/>
    <col min="18" max="18" width="4.85546875" bestFit="1" customWidth="1"/>
    <col min="19" max="19" width="5.85546875" customWidth="1"/>
    <col min="20" max="20" width="5.42578125" customWidth="1"/>
    <col min="21" max="21" width="5" bestFit="1" customWidth="1"/>
    <col min="22" max="22" width="5.85546875" style="111" bestFit="1" customWidth="1"/>
    <col min="23" max="23" width="5" style="111" bestFit="1" customWidth="1"/>
    <col min="24" max="24" width="5.85546875" style="53" customWidth="1"/>
    <col min="25" max="25" width="10.5703125" customWidth="1"/>
    <col min="26" max="26" width="10.7109375" customWidth="1"/>
    <col min="27" max="27" width="11.140625" customWidth="1"/>
    <col min="28" max="28" width="12.140625" customWidth="1"/>
    <col min="29" max="29" width="11.140625" customWidth="1"/>
    <col min="30" max="30" width="11.7109375" customWidth="1"/>
    <col min="31" max="32" width="12.140625" customWidth="1"/>
    <col min="33" max="33" width="12.140625" style="28" customWidth="1"/>
    <col min="34" max="34" width="12.28515625" customWidth="1"/>
    <col min="35" max="35" width="6.7109375" customWidth="1"/>
    <col min="36" max="36" width="8.42578125" style="32" customWidth="1"/>
  </cols>
  <sheetData>
    <row r="1" spans="1:39" ht="15.75" thickBot="1" x14ac:dyDescent="0.3">
      <c r="C1" s="195"/>
      <c r="D1" s="196"/>
      <c r="E1" s="196"/>
      <c r="F1" s="196"/>
      <c r="G1" s="196"/>
      <c r="H1" s="196"/>
      <c r="I1" s="197"/>
      <c r="J1" s="201" t="s">
        <v>0</v>
      </c>
      <c r="K1" s="202"/>
      <c r="L1" s="202"/>
      <c r="M1" s="202"/>
      <c r="N1" s="202"/>
      <c r="O1" s="202"/>
      <c r="P1" s="202"/>
      <c r="Q1" s="202"/>
      <c r="R1" s="202"/>
      <c r="S1" s="202"/>
      <c r="T1" s="202"/>
      <c r="U1" s="202"/>
      <c r="V1" s="202"/>
      <c r="W1" s="202"/>
      <c r="X1" s="202"/>
      <c r="Y1" s="202"/>
      <c r="Z1" s="202"/>
      <c r="AA1" s="202"/>
      <c r="AB1" s="97"/>
      <c r="AC1" s="3"/>
      <c r="AD1" s="3"/>
      <c r="AE1" s="3"/>
      <c r="AF1" s="3"/>
      <c r="AG1" s="2"/>
      <c r="AH1" s="3"/>
      <c r="AI1" s="3"/>
      <c r="AJ1" s="4"/>
    </row>
    <row r="2" spans="1:39" ht="15.75" thickBot="1" x14ac:dyDescent="0.3">
      <c r="C2" s="198"/>
      <c r="D2" s="199"/>
      <c r="E2" s="199"/>
      <c r="F2" s="199"/>
      <c r="G2" s="199"/>
      <c r="H2" s="199"/>
      <c r="I2" s="200"/>
      <c r="J2" s="203" t="s">
        <v>1</v>
      </c>
      <c r="K2" s="204"/>
      <c r="L2" s="204"/>
      <c r="M2" s="204"/>
      <c r="N2" s="204"/>
      <c r="O2" s="204"/>
      <c r="P2" s="204"/>
      <c r="Q2" s="204"/>
      <c r="R2" s="204"/>
      <c r="S2" s="204"/>
      <c r="T2" s="204"/>
      <c r="U2" s="204"/>
      <c r="V2" s="204"/>
      <c r="W2" s="204"/>
      <c r="X2" s="204"/>
      <c r="Y2" s="204"/>
      <c r="Z2" s="204"/>
      <c r="AA2" s="204"/>
      <c r="AB2" s="5"/>
      <c r="AC2" s="3"/>
      <c r="AD2" s="3"/>
      <c r="AE2" s="3"/>
      <c r="AF2" s="3"/>
      <c r="AG2" s="2"/>
      <c r="AH2" s="3"/>
      <c r="AI2" s="3"/>
      <c r="AJ2" s="4"/>
    </row>
    <row r="3" spans="1:39" ht="15.75" thickBot="1" x14ac:dyDescent="0.3">
      <c r="C3" s="198"/>
      <c r="D3" s="199"/>
      <c r="E3" s="199"/>
      <c r="F3" s="199"/>
      <c r="G3" s="199"/>
      <c r="H3" s="199"/>
      <c r="I3" s="200"/>
      <c r="J3" s="205" t="s">
        <v>7</v>
      </c>
      <c r="K3" s="206"/>
      <c r="L3" s="206"/>
      <c r="M3" s="206"/>
      <c r="N3" s="206"/>
      <c r="O3" s="206"/>
      <c r="P3" s="206"/>
      <c r="Q3" s="206"/>
      <c r="R3" s="206"/>
      <c r="S3" s="206"/>
      <c r="T3" s="206"/>
      <c r="U3" s="206"/>
      <c r="V3" s="206"/>
      <c r="W3" s="206"/>
      <c r="X3" s="206"/>
      <c r="Y3" s="206"/>
      <c r="Z3" s="206"/>
      <c r="AA3" s="206"/>
      <c r="AB3" s="5"/>
      <c r="AC3" s="3"/>
      <c r="AD3" s="3"/>
      <c r="AE3" s="3"/>
      <c r="AF3" s="3"/>
      <c r="AG3" s="2"/>
      <c r="AH3" s="3"/>
      <c r="AI3" s="3"/>
      <c r="AJ3" s="4"/>
    </row>
    <row r="4" spans="1:39" ht="15.75" thickBot="1" x14ac:dyDescent="0.3">
      <c r="C4" s="198"/>
      <c r="D4" s="199"/>
      <c r="E4" s="199"/>
      <c r="F4" s="199"/>
      <c r="G4" s="199"/>
      <c r="H4" s="199"/>
      <c r="I4" s="200"/>
      <c r="J4" s="207" t="s">
        <v>2</v>
      </c>
      <c r="K4" s="208"/>
      <c r="L4" s="208"/>
      <c r="M4" s="209"/>
      <c r="N4" s="208"/>
      <c r="O4" s="208"/>
      <c r="P4" s="208"/>
      <c r="Q4" s="208"/>
      <c r="R4" s="208"/>
      <c r="S4" s="208"/>
      <c r="T4" s="208"/>
      <c r="U4" s="208"/>
      <c r="V4" s="208"/>
      <c r="W4" s="208"/>
      <c r="X4" s="208"/>
      <c r="Y4" s="209"/>
      <c r="Z4" s="99"/>
      <c r="AA4" s="98" t="s">
        <v>8</v>
      </c>
      <c r="AB4" s="6"/>
      <c r="AC4" s="3"/>
      <c r="AD4" s="3"/>
      <c r="AE4" s="3"/>
      <c r="AF4" s="3"/>
      <c r="AG4" s="2"/>
      <c r="AH4" s="3"/>
      <c r="AI4" s="3"/>
      <c r="AJ4" s="4"/>
    </row>
    <row r="5" spans="1:39" x14ac:dyDescent="0.25">
      <c r="C5" s="210" t="s">
        <v>233</v>
      </c>
      <c r="D5" s="211"/>
      <c r="E5" s="211"/>
      <c r="F5" s="211"/>
      <c r="G5" s="211"/>
      <c r="H5" s="211"/>
      <c r="I5" s="211"/>
      <c r="J5" s="211"/>
      <c r="K5" s="211"/>
      <c r="L5" s="211"/>
      <c r="M5" s="211"/>
      <c r="N5" s="211" t="s">
        <v>261</v>
      </c>
      <c r="O5" s="211"/>
      <c r="P5" s="211"/>
      <c r="Q5" s="211"/>
      <c r="R5" s="211"/>
      <c r="S5" s="211"/>
      <c r="T5" s="211"/>
      <c r="U5" s="211"/>
      <c r="V5" s="211"/>
      <c r="W5" s="211"/>
      <c r="X5" s="211"/>
      <c r="Y5" s="211"/>
      <c r="Z5" s="211"/>
      <c r="AA5" s="211"/>
      <c r="AB5" s="211"/>
      <c r="AC5" s="211"/>
      <c r="AD5" s="211"/>
      <c r="AE5" s="211"/>
      <c r="AF5" s="211"/>
      <c r="AG5" s="211"/>
      <c r="AH5" s="211"/>
      <c r="AI5" s="211"/>
      <c r="AJ5" s="212"/>
    </row>
    <row r="6" spans="1:39" ht="31.5" customHeight="1" x14ac:dyDescent="0.25">
      <c r="C6" s="213" t="s">
        <v>170</v>
      </c>
      <c r="D6" s="213" t="s">
        <v>3</v>
      </c>
      <c r="E6" s="213"/>
      <c r="F6" s="213" t="s">
        <v>15</v>
      </c>
      <c r="G6" s="213" t="s">
        <v>21</v>
      </c>
      <c r="H6" s="213" t="s">
        <v>22</v>
      </c>
      <c r="I6" s="213" t="s">
        <v>23</v>
      </c>
      <c r="J6" s="214" t="s">
        <v>4</v>
      </c>
      <c r="K6" s="213" t="s">
        <v>5</v>
      </c>
      <c r="L6" s="213" t="s">
        <v>20</v>
      </c>
      <c r="M6" s="213" t="s">
        <v>19</v>
      </c>
      <c r="N6" s="219" t="s">
        <v>25</v>
      </c>
      <c r="O6" s="220"/>
      <c r="P6" s="220"/>
      <c r="Q6" s="220"/>
      <c r="R6" s="220"/>
      <c r="S6" s="220"/>
      <c r="T6" s="220"/>
      <c r="U6" s="220"/>
      <c r="V6" s="220"/>
      <c r="W6" s="221"/>
      <c r="X6" s="222" t="s">
        <v>24</v>
      </c>
      <c r="Y6" s="224" t="s">
        <v>26</v>
      </c>
      <c r="Z6" s="225"/>
      <c r="AA6" s="225"/>
      <c r="AB6" s="225"/>
      <c r="AC6" s="225"/>
      <c r="AD6" s="225"/>
      <c r="AE6" s="225"/>
      <c r="AF6" s="225"/>
      <c r="AG6" s="225"/>
      <c r="AH6" s="226"/>
      <c r="AI6" s="177" t="s">
        <v>6</v>
      </c>
      <c r="AJ6" s="215" t="s">
        <v>18</v>
      </c>
    </row>
    <row r="7" spans="1:39" ht="57" customHeight="1" x14ac:dyDescent="0.25">
      <c r="C7" s="213"/>
      <c r="D7" s="213" t="s">
        <v>9</v>
      </c>
      <c r="E7" s="213" t="s">
        <v>10</v>
      </c>
      <c r="F7" s="213"/>
      <c r="G7" s="213"/>
      <c r="H7" s="213"/>
      <c r="I7" s="213"/>
      <c r="J7" s="214"/>
      <c r="K7" s="213"/>
      <c r="L7" s="213"/>
      <c r="M7" s="213"/>
      <c r="N7" s="189" t="s">
        <v>11</v>
      </c>
      <c r="O7" s="190"/>
      <c r="P7" s="256" t="s">
        <v>12</v>
      </c>
      <c r="Q7" s="257"/>
      <c r="R7" s="189" t="s">
        <v>13</v>
      </c>
      <c r="S7" s="190"/>
      <c r="T7" s="191" t="s">
        <v>14</v>
      </c>
      <c r="U7" s="191"/>
      <c r="V7" s="191" t="s">
        <v>184</v>
      </c>
      <c r="W7" s="191"/>
      <c r="X7" s="223"/>
      <c r="Y7" s="217" t="s">
        <v>11</v>
      </c>
      <c r="Z7" s="218"/>
      <c r="AA7" s="217" t="s">
        <v>12</v>
      </c>
      <c r="AB7" s="218"/>
      <c r="AC7" s="179" t="s">
        <v>13</v>
      </c>
      <c r="AD7" s="179"/>
      <c r="AE7" s="179" t="s">
        <v>14</v>
      </c>
      <c r="AF7" s="179"/>
      <c r="AG7" s="179" t="s">
        <v>27</v>
      </c>
      <c r="AH7" s="179"/>
      <c r="AI7" s="178"/>
      <c r="AJ7" s="216"/>
    </row>
    <row r="8" spans="1:39" x14ac:dyDescent="0.25">
      <c r="C8" s="213"/>
      <c r="D8" s="213"/>
      <c r="E8" s="213"/>
      <c r="F8" s="213"/>
      <c r="G8" s="213"/>
      <c r="H8" s="213"/>
      <c r="I8" s="213"/>
      <c r="J8" s="214"/>
      <c r="K8" s="213"/>
      <c r="L8" s="213"/>
      <c r="M8" s="213"/>
      <c r="N8" s="74" t="s">
        <v>16</v>
      </c>
      <c r="O8" s="74" t="s">
        <v>17</v>
      </c>
      <c r="P8" s="74" t="s">
        <v>16</v>
      </c>
      <c r="Q8" s="79" t="s">
        <v>17</v>
      </c>
      <c r="R8" s="74" t="s">
        <v>16</v>
      </c>
      <c r="S8" s="74" t="s">
        <v>17</v>
      </c>
      <c r="T8" s="74" t="s">
        <v>16</v>
      </c>
      <c r="U8" s="74" t="s">
        <v>17</v>
      </c>
      <c r="V8" s="101" t="s">
        <v>16</v>
      </c>
      <c r="W8" s="101" t="s">
        <v>17</v>
      </c>
      <c r="X8" s="223"/>
      <c r="Y8" s="75" t="s">
        <v>16</v>
      </c>
      <c r="Z8" s="75" t="s">
        <v>17</v>
      </c>
      <c r="AA8" s="75" t="s">
        <v>16</v>
      </c>
      <c r="AB8" s="75" t="s">
        <v>17</v>
      </c>
      <c r="AC8" s="75" t="s">
        <v>16</v>
      </c>
      <c r="AD8" s="75" t="s">
        <v>17</v>
      </c>
      <c r="AE8" s="75" t="s">
        <v>16</v>
      </c>
      <c r="AF8" s="75" t="s">
        <v>17</v>
      </c>
      <c r="AG8" s="76" t="s">
        <v>16</v>
      </c>
      <c r="AH8" s="75" t="s">
        <v>17</v>
      </c>
      <c r="AI8" s="178"/>
      <c r="AJ8" s="216"/>
    </row>
    <row r="9" spans="1:39" s="35" customFormat="1" ht="211.5" customHeight="1" x14ac:dyDescent="0.25">
      <c r="A9" s="41"/>
      <c r="B9" s="41"/>
      <c r="C9" s="227" t="s">
        <v>28</v>
      </c>
      <c r="D9" s="185" t="s">
        <v>29</v>
      </c>
      <c r="E9" s="185" t="s">
        <v>29</v>
      </c>
      <c r="F9" s="185" t="s">
        <v>30</v>
      </c>
      <c r="G9" s="185" t="s">
        <v>217</v>
      </c>
      <c r="H9" s="185" t="s">
        <v>31</v>
      </c>
      <c r="I9" s="185" t="s">
        <v>32</v>
      </c>
      <c r="J9" s="185" t="s">
        <v>160</v>
      </c>
      <c r="K9" s="7" t="s">
        <v>161</v>
      </c>
      <c r="L9" s="124" t="s">
        <v>176</v>
      </c>
      <c r="M9" s="38" t="s">
        <v>278</v>
      </c>
      <c r="N9" s="125">
        <v>30</v>
      </c>
      <c r="O9" s="126">
        <f t="shared" ref="O9:O28" si="0">N9/V9</f>
        <v>0.43478260869565216</v>
      </c>
      <c r="P9" s="102">
        <v>56</v>
      </c>
      <c r="Q9" s="103">
        <f>P9/V9</f>
        <v>0.81159420289855078</v>
      </c>
      <c r="R9" s="125">
        <v>10</v>
      </c>
      <c r="S9" s="77">
        <v>0</v>
      </c>
      <c r="T9" s="125">
        <v>8</v>
      </c>
      <c r="U9" s="134">
        <v>0</v>
      </c>
      <c r="V9" s="102">
        <v>69</v>
      </c>
      <c r="W9" s="130">
        <f>O9+Q9+S9+U9-37%</f>
        <v>0.87637681159420289</v>
      </c>
      <c r="X9" s="192" t="s">
        <v>140</v>
      </c>
      <c r="Y9" s="56">
        <v>0</v>
      </c>
      <c r="Z9" s="56">
        <v>0</v>
      </c>
      <c r="AA9" s="56">
        <v>0</v>
      </c>
      <c r="AB9" s="56">
        <v>0</v>
      </c>
      <c r="AC9" s="56">
        <v>0</v>
      </c>
      <c r="AD9" s="56">
        <v>0</v>
      </c>
      <c r="AE9" s="56">
        <v>0</v>
      </c>
      <c r="AF9" s="56">
        <v>0</v>
      </c>
      <c r="AG9" s="56">
        <f>Y9+AA9+AC9+AE9</f>
        <v>0</v>
      </c>
      <c r="AH9" s="57">
        <f>Z9+AB9+AD9+AF9</f>
        <v>0</v>
      </c>
      <c r="AI9" s="193" t="s">
        <v>248</v>
      </c>
      <c r="AJ9" s="194" t="s">
        <v>120</v>
      </c>
      <c r="AK9" s="41"/>
      <c r="AL9" s="41"/>
    </row>
    <row r="10" spans="1:39" s="35" customFormat="1" ht="56.25" customHeight="1" x14ac:dyDescent="0.25">
      <c r="A10" s="41"/>
      <c r="B10" s="41"/>
      <c r="C10" s="227"/>
      <c r="D10" s="175"/>
      <c r="E10" s="175"/>
      <c r="F10" s="175"/>
      <c r="G10" s="175"/>
      <c r="H10" s="175"/>
      <c r="I10" s="175"/>
      <c r="J10" s="175"/>
      <c r="K10" s="8" t="s">
        <v>181</v>
      </c>
      <c r="L10" s="48" t="s">
        <v>183</v>
      </c>
      <c r="M10" s="38" t="s">
        <v>271</v>
      </c>
      <c r="N10" s="54">
        <v>0</v>
      </c>
      <c r="O10" s="77">
        <f t="shared" si="0"/>
        <v>0</v>
      </c>
      <c r="P10" s="104">
        <v>1</v>
      </c>
      <c r="Q10" s="103">
        <f>P10/V10</f>
        <v>0.16666666666666666</v>
      </c>
      <c r="R10" s="54">
        <v>2</v>
      </c>
      <c r="S10" s="77">
        <v>0</v>
      </c>
      <c r="T10" s="54">
        <v>2</v>
      </c>
      <c r="U10" s="55">
        <v>0</v>
      </c>
      <c r="V10" s="104">
        <v>6</v>
      </c>
      <c r="W10" s="109">
        <f>O10+Q10+S10+U10</f>
        <v>0.16666666666666666</v>
      </c>
      <c r="X10" s="192"/>
      <c r="Y10" s="58">
        <v>0</v>
      </c>
      <c r="Z10" s="58">
        <v>0</v>
      </c>
      <c r="AA10" s="115">
        <v>0</v>
      </c>
      <c r="AB10" s="115">
        <v>0</v>
      </c>
      <c r="AC10" s="115">
        <v>0</v>
      </c>
      <c r="AD10" s="115">
        <v>0</v>
      </c>
      <c r="AE10" s="58">
        <v>0</v>
      </c>
      <c r="AF10" s="58">
        <v>0</v>
      </c>
      <c r="AG10" s="56">
        <f>Y10+AA10+AC10+AE10</f>
        <v>0</v>
      </c>
      <c r="AH10" s="57">
        <v>0</v>
      </c>
      <c r="AI10" s="193"/>
      <c r="AJ10" s="194"/>
      <c r="AK10" s="41"/>
      <c r="AL10" s="41"/>
    </row>
    <row r="11" spans="1:39" s="35" customFormat="1" ht="106.5" customHeight="1" x14ac:dyDescent="0.25">
      <c r="A11" s="41"/>
      <c r="B11" s="41"/>
      <c r="C11" s="227"/>
      <c r="D11" s="176"/>
      <c r="E11" s="176"/>
      <c r="F11" s="176"/>
      <c r="G11" s="176"/>
      <c r="H11" s="176"/>
      <c r="I11" s="176"/>
      <c r="J11" s="176"/>
      <c r="K11" s="8" t="s">
        <v>182</v>
      </c>
      <c r="L11" s="48" t="s">
        <v>224</v>
      </c>
      <c r="M11" s="38"/>
      <c r="N11" s="54">
        <v>0</v>
      </c>
      <c r="O11" s="77">
        <f t="shared" si="0"/>
        <v>0</v>
      </c>
      <c r="P11" s="104">
        <v>0</v>
      </c>
      <c r="Q11" s="103">
        <f>P11/V11</f>
        <v>0</v>
      </c>
      <c r="R11" s="54">
        <v>0</v>
      </c>
      <c r="S11" s="77">
        <f>R11/V11</f>
        <v>0</v>
      </c>
      <c r="T11" s="54">
        <v>0</v>
      </c>
      <c r="U11" s="55">
        <f t="shared" ref="U11:U17" si="1">T11/V11</f>
        <v>0</v>
      </c>
      <c r="V11" s="104">
        <v>20</v>
      </c>
      <c r="W11" s="109">
        <f>O11+Q11+S11+U11</f>
        <v>0</v>
      </c>
      <c r="X11" s="90" t="s">
        <v>127</v>
      </c>
      <c r="Y11" s="58">
        <v>0</v>
      </c>
      <c r="Z11" s="58">
        <v>0</v>
      </c>
      <c r="AA11" s="89">
        <v>0</v>
      </c>
      <c r="AB11" s="58">
        <v>0</v>
      </c>
      <c r="AC11" s="89">
        <v>0</v>
      </c>
      <c r="AD11" s="58"/>
      <c r="AE11" s="58">
        <v>0</v>
      </c>
      <c r="AF11" s="58"/>
      <c r="AG11" s="56">
        <f>Y11+AA11+AC11+AE11</f>
        <v>0</v>
      </c>
      <c r="AH11" s="59"/>
      <c r="AI11" s="51"/>
      <c r="AJ11" s="194"/>
      <c r="AK11" s="41"/>
      <c r="AL11" s="41"/>
    </row>
    <row r="12" spans="1:39" s="36" customFormat="1" ht="192" customHeight="1" x14ac:dyDescent="0.25">
      <c r="A12" s="41"/>
      <c r="B12" s="41"/>
      <c r="C12" s="92" t="s">
        <v>28</v>
      </c>
      <c r="D12" s="93" t="s">
        <v>29</v>
      </c>
      <c r="E12" s="93" t="s">
        <v>29</v>
      </c>
      <c r="F12" s="93" t="s">
        <v>30</v>
      </c>
      <c r="G12" s="93" t="s">
        <v>217</v>
      </c>
      <c r="H12" s="93" t="s">
        <v>31</v>
      </c>
      <c r="I12" s="93" t="s">
        <v>171</v>
      </c>
      <c r="J12" s="93" t="s">
        <v>33</v>
      </c>
      <c r="K12" s="93" t="s">
        <v>34</v>
      </c>
      <c r="L12" s="124" t="s">
        <v>172</v>
      </c>
      <c r="M12" s="38" t="s">
        <v>277</v>
      </c>
      <c r="N12" s="125">
        <v>10</v>
      </c>
      <c r="O12" s="126">
        <f t="shared" si="0"/>
        <v>0.14492753623188406</v>
      </c>
      <c r="P12" s="102">
        <v>40</v>
      </c>
      <c r="Q12" s="103">
        <f>P12/V12</f>
        <v>0.57971014492753625</v>
      </c>
      <c r="R12" s="125">
        <v>25</v>
      </c>
      <c r="S12" s="77">
        <v>0</v>
      </c>
      <c r="T12" s="125">
        <v>19</v>
      </c>
      <c r="U12" s="134">
        <v>0</v>
      </c>
      <c r="V12" s="102">
        <v>69</v>
      </c>
      <c r="W12" s="130">
        <f>O12+Q12+S12+U12</f>
        <v>0.72463768115942029</v>
      </c>
      <c r="X12" s="90" t="s">
        <v>140</v>
      </c>
      <c r="Y12" s="56">
        <v>0</v>
      </c>
      <c r="Z12" s="56">
        <v>0</v>
      </c>
      <c r="AA12" s="56">
        <v>0</v>
      </c>
      <c r="AB12" s="56">
        <v>0</v>
      </c>
      <c r="AC12" s="56">
        <v>0</v>
      </c>
      <c r="AD12" s="56">
        <v>0</v>
      </c>
      <c r="AE12" s="56">
        <v>0</v>
      </c>
      <c r="AF12" s="56">
        <v>0</v>
      </c>
      <c r="AG12" s="56">
        <f>Y12+AA12+AC12+AE12</f>
        <v>0</v>
      </c>
      <c r="AH12" s="57">
        <f>Z12+AB12+AD12+AF12</f>
        <v>0</v>
      </c>
      <c r="AI12" s="60" t="s">
        <v>146</v>
      </c>
      <c r="AJ12" s="194"/>
      <c r="AK12" s="41"/>
      <c r="AL12" s="41"/>
    </row>
    <row r="13" spans="1:39" ht="267.75" customHeight="1" x14ac:dyDescent="0.25">
      <c r="C13" s="227" t="s">
        <v>28</v>
      </c>
      <c r="D13" s="185" t="s">
        <v>29</v>
      </c>
      <c r="E13" s="185" t="s">
        <v>29</v>
      </c>
      <c r="F13" s="180" t="s">
        <v>35</v>
      </c>
      <c r="G13" s="180">
        <v>1200</v>
      </c>
      <c r="H13" s="180" t="s">
        <v>36</v>
      </c>
      <c r="I13" s="180" t="s">
        <v>186</v>
      </c>
      <c r="J13" s="8" t="s">
        <v>33</v>
      </c>
      <c r="K13" s="8" t="s">
        <v>162</v>
      </c>
      <c r="L13" s="135" t="s">
        <v>199</v>
      </c>
      <c r="M13" s="38" t="s">
        <v>279</v>
      </c>
      <c r="N13" s="125">
        <v>8</v>
      </c>
      <c r="O13" s="126">
        <f t="shared" si="0"/>
        <v>0.25806451612903225</v>
      </c>
      <c r="P13" s="102">
        <v>22</v>
      </c>
      <c r="Q13" s="105">
        <f>P13/V13</f>
        <v>0.70967741935483875</v>
      </c>
      <c r="R13" s="125">
        <v>10</v>
      </c>
      <c r="S13" s="126">
        <v>0</v>
      </c>
      <c r="T13" s="125">
        <v>7</v>
      </c>
      <c r="U13" s="77">
        <v>0</v>
      </c>
      <c r="V13" s="102">
        <v>31</v>
      </c>
      <c r="W13" s="130">
        <f>O13+Q13+S13</f>
        <v>0.967741935483871</v>
      </c>
      <c r="X13" s="117" t="s">
        <v>140</v>
      </c>
      <c r="Y13" s="56">
        <v>0</v>
      </c>
      <c r="Z13" s="56">
        <v>0</v>
      </c>
      <c r="AA13" s="56">
        <v>0</v>
      </c>
      <c r="AB13" s="56">
        <v>0</v>
      </c>
      <c r="AC13" s="56">
        <v>0</v>
      </c>
      <c r="AD13" s="56">
        <v>0</v>
      </c>
      <c r="AE13" s="56">
        <v>0</v>
      </c>
      <c r="AF13" s="56">
        <v>0</v>
      </c>
      <c r="AG13" s="56">
        <v>0</v>
      </c>
      <c r="AH13" s="56">
        <v>0</v>
      </c>
      <c r="AI13" s="91"/>
      <c r="AJ13" s="60" t="s">
        <v>256</v>
      </c>
      <c r="AK13" s="41"/>
      <c r="AL13" s="41"/>
    </row>
    <row r="14" spans="1:39" ht="100.5" customHeight="1" x14ac:dyDescent="0.25">
      <c r="C14" s="227"/>
      <c r="D14" s="176"/>
      <c r="E14" s="176"/>
      <c r="F14" s="181"/>
      <c r="G14" s="181"/>
      <c r="H14" s="181"/>
      <c r="I14" s="181"/>
      <c r="J14" s="8" t="s">
        <v>33</v>
      </c>
      <c r="K14" s="137" t="s">
        <v>37</v>
      </c>
      <c r="L14" s="48" t="s">
        <v>167</v>
      </c>
      <c r="M14" s="38" t="s">
        <v>259</v>
      </c>
      <c r="N14" s="125">
        <v>8</v>
      </c>
      <c r="O14" s="126">
        <f t="shared" si="0"/>
        <v>0.11594202898550725</v>
      </c>
      <c r="P14" s="102">
        <v>10</v>
      </c>
      <c r="Q14" s="103">
        <v>0</v>
      </c>
      <c r="R14" s="125">
        <v>30</v>
      </c>
      <c r="S14" s="126">
        <v>0</v>
      </c>
      <c r="T14" s="125">
        <v>21</v>
      </c>
      <c r="U14" s="77">
        <v>0</v>
      </c>
      <c r="V14" s="102">
        <v>69</v>
      </c>
      <c r="W14" s="130">
        <f>O14+Q14+S14+U14</f>
        <v>0.11594202898550725</v>
      </c>
      <c r="X14" s="90" t="s">
        <v>128</v>
      </c>
      <c r="Y14" s="59"/>
      <c r="Z14" s="59"/>
      <c r="AA14" s="59"/>
      <c r="AB14" s="59"/>
      <c r="AC14" s="59"/>
      <c r="AD14" s="59"/>
      <c r="AE14" s="59"/>
      <c r="AF14" s="59"/>
      <c r="AG14" s="62">
        <v>0</v>
      </c>
      <c r="AH14" s="59"/>
      <c r="AI14" s="59"/>
      <c r="AJ14" s="51" t="s">
        <v>256</v>
      </c>
      <c r="AK14" s="41"/>
      <c r="AL14" s="41"/>
    </row>
    <row r="15" spans="1:39" s="33" customFormat="1" ht="95.25" customHeight="1" x14ac:dyDescent="0.25">
      <c r="C15" s="92" t="s">
        <v>28</v>
      </c>
      <c r="D15" s="8" t="s">
        <v>29</v>
      </c>
      <c r="E15" s="8" t="s">
        <v>29</v>
      </c>
      <c r="F15" s="8" t="s">
        <v>38</v>
      </c>
      <c r="G15" s="44">
        <v>69</v>
      </c>
      <c r="H15" s="8" t="s">
        <v>39</v>
      </c>
      <c r="I15" s="45" t="s">
        <v>40</v>
      </c>
      <c r="J15" s="8" t="s">
        <v>41</v>
      </c>
      <c r="K15" s="8" t="s">
        <v>42</v>
      </c>
      <c r="L15" s="48" t="s">
        <v>43</v>
      </c>
      <c r="M15" s="38" t="s">
        <v>287</v>
      </c>
      <c r="N15" s="54">
        <v>2</v>
      </c>
      <c r="O15" s="77">
        <f t="shared" si="0"/>
        <v>0.10526315789473684</v>
      </c>
      <c r="P15" s="104">
        <v>6</v>
      </c>
      <c r="Q15" s="103">
        <f>P15/V15</f>
        <v>0.31578947368421051</v>
      </c>
      <c r="R15" s="54">
        <v>6</v>
      </c>
      <c r="S15" s="77">
        <v>0</v>
      </c>
      <c r="T15" s="54">
        <v>5</v>
      </c>
      <c r="U15" s="77">
        <v>0</v>
      </c>
      <c r="V15" s="104">
        <v>19</v>
      </c>
      <c r="W15" s="109">
        <f>O15+Q15+S15+U15</f>
        <v>0.42105263157894735</v>
      </c>
      <c r="X15" s="90" t="s">
        <v>128</v>
      </c>
      <c r="Y15" s="59"/>
      <c r="Z15" s="59"/>
      <c r="AA15" s="59"/>
      <c r="AB15" s="59"/>
      <c r="AC15" s="59"/>
      <c r="AD15" s="59"/>
      <c r="AE15" s="59"/>
      <c r="AF15" s="59"/>
      <c r="AG15" s="59"/>
      <c r="AH15" s="59"/>
      <c r="AI15" s="59"/>
      <c r="AJ15" s="51" t="s">
        <v>141</v>
      </c>
    </row>
    <row r="16" spans="1:39" s="39" customFormat="1" ht="126.75" customHeight="1" x14ac:dyDescent="0.25">
      <c r="A16" s="33"/>
      <c r="B16" s="33"/>
      <c r="C16" s="227" t="s">
        <v>28</v>
      </c>
      <c r="D16" s="185" t="s">
        <v>29</v>
      </c>
      <c r="E16" s="185" t="s">
        <v>29</v>
      </c>
      <c r="F16" s="8" t="s">
        <v>44</v>
      </c>
      <c r="G16" s="44">
        <v>69</v>
      </c>
      <c r="H16" s="8" t="s">
        <v>45</v>
      </c>
      <c r="I16" s="185" t="s">
        <v>46</v>
      </c>
      <c r="J16" s="8" t="s">
        <v>205</v>
      </c>
      <c r="K16" s="8" t="s">
        <v>47</v>
      </c>
      <c r="L16" s="48" t="s">
        <v>48</v>
      </c>
      <c r="M16" s="38" t="s">
        <v>257</v>
      </c>
      <c r="N16" s="125">
        <v>0</v>
      </c>
      <c r="O16" s="126">
        <f t="shared" si="0"/>
        <v>0</v>
      </c>
      <c r="P16" s="102">
        <v>0</v>
      </c>
      <c r="Q16" s="103">
        <f>P16/V16</f>
        <v>0</v>
      </c>
      <c r="R16" s="125">
        <v>0</v>
      </c>
      <c r="S16" s="126">
        <f>R16/V16</f>
        <v>0</v>
      </c>
      <c r="T16" s="125">
        <v>0</v>
      </c>
      <c r="U16" s="55">
        <f t="shared" si="1"/>
        <v>0</v>
      </c>
      <c r="V16" s="127">
        <v>69</v>
      </c>
      <c r="W16" s="131">
        <f>O16+Q16+S16+U16</f>
        <v>0</v>
      </c>
      <c r="X16" s="229" t="s">
        <v>210</v>
      </c>
      <c r="Y16" s="59"/>
      <c r="Z16" s="59"/>
      <c r="AA16" s="59"/>
      <c r="AB16" s="59"/>
      <c r="AC16" s="59"/>
      <c r="AD16" s="59"/>
      <c r="AE16" s="59"/>
      <c r="AF16" s="59"/>
      <c r="AG16" s="56"/>
      <c r="AH16" s="59"/>
      <c r="AI16" s="59"/>
      <c r="AJ16" s="228" t="s">
        <v>122</v>
      </c>
      <c r="AK16" s="33"/>
      <c r="AL16" s="33"/>
      <c r="AM16" s="33"/>
    </row>
    <row r="17" spans="1:39" ht="117" customHeight="1" x14ac:dyDescent="0.25">
      <c r="A17" s="41"/>
      <c r="B17" s="41"/>
      <c r="C17" s="227"/>
      <c r="D17" s="175"/>
      <c r="E17" s="175"/>
      <c r="F17" s="8" t="s">
        <v>49</v>
      </c>
      <c r="G17" s="44">
        <v>1</v>
      </c>
      <c r="H17" s="8" t="s">
        <v>50</v>
      </c>
      <c r="I17" s="175"/>
      <c r="J17" s="8" t="s">
        <v>187</v>
      </c>
      <c r="K17" s="136" t="s">
        <v>222</v>
      </c>
      <c r="L17" s="48" t="s">
        <v>51</v>
      </c>
      <c r="M17" s="38" t="s">
        <v>280</v>
      </c>
      <c r="N17" s="125">
        <v>5</v>
      </c>
      <c r="O17" s="138">
        <f>N17/V17-400%</f>
        <v>1</v>
      </c>
      <c r="P17" s="102">
        <v>15</v>
      </c>
      <c r="Q17" s="103">
        <f>P17/V17-1400%</f>
        <v>1</v>
      </c>
      <c r="R17" s="125">
        <v>0</v>
      </c>
      <c r="S17" s="126">
        <f>R17/V17</f>
        <v>0</v>
      </c>
      <c r="T17" s="125">
        <v>0</v>
      </c>
      <c r="U17" s="55">
        <f t="shared" si="1"/>
        <v>0</v>
      </c>
      <c r="V17" s="102">
        <v>1</v>
      </c>
      <c r="W17" s="130">
        <f>(O17+Q17+S17+U17)-100%</f>
        <v>1</v>
      </c>
      <c r="X17" s="230"/>
      <c r="Y17" s="56">
        <v>0</v>
      </c>
      <c r="Z17" s="56">
        <v>0</v>
      </c>
      <c r="AA17" s="56">
        <v>0</v>
      </c>
      <c r="AB17" s="56">
        <v>0</v>
      </c>
      <c r="AC17" s="56">
        <v>0</v>
      </c>
      <c r="AD17" s="56">
        <v>0</v>
      </c>
      <c r="AE17" s="56">
        <v>8482320</v>
      </c>
      <c r="AF17" s="56">
        <v>0</v>
      </c>
      <c r="AG17" s="56">
        <v>8482320</v>
      </c>
      <c r="AH17" s="61">
        <f>Z17+AB17+AD17</f>
        <v>0</v>
      </c>
      <c r="AI17" s="115"/>
      <c r="AJ17" s="228"/>
      <c r="AK17" s="33"/>
      <c r="AL17" s="41"/>
      <c r="AM17" s="41"/>
    </row>
    <row r="18" spans="1:39" s="100" customFormat="1" ht="226.5" customHeight="1" x14ac:dyDescent="0.25">
      <c r="A18" s="81"/>
      <c r="B18" s="81"/>
      <c r="C18" s="227"/>
      <c r="D18" s="176"/>
      <c r="E18" s="176"/>
      <c r="F18" s="45" t="s">
        <v>52</v>
      </c>
      <c r="G18" s="44">
        <v>69</v>
      </c>
      <c r="H18" s="8" t="s">
        <v>39</v>
      </c>
      <c r="I18" s="176"/>
      <c r="J18" s="136" t="s">
        <v>230</v>
      </c>
      <c r="K18" s="8" t="s">
        <v>192</v>
      </c>
      <c r="L18" s="166" t="s">
        <v>231</v>
      </c>
      <c r="M18" s="167" t="s">
        <v>286</v>
      </c>
      <c r="N18" s="168">
        <v>6</v>
      </c>
      <c r="O18" s="169">
        <f t="shared" si="0"/>
        <v>8.6956521739130432E-2</v>
      </c>
      <c r="P18" s="104">
        <v>43</v>
      </c>
      <c r="Q18" s="103">
        <f>P18/V18</f>
        <v>0.62318840579710144</v>
      </c>
      <c r="R18" s="54">
        <v>25</v>
      </c>
      <c r="S18" s="126">
        <v>0</v>
      </c>
      <c r="T18" s="78">
        <v>13</v>
      </c>
      <c r="U18" s="55">
        <v>0</v>
      </c>
      <c r="V18" s="128">
        <v>69</v>
      </c>
      <c r="W18" s="132">
        <f>O18+Q18+S18</f>
        <v>0.71014492753623193</v>
      </c>
      <c r="X18" s="117" t="s">
        <v>140</v>
      </c>
      <c r="Y18" s="56">
        <v>3141600</v>
      </c>
      <c r="Z18" s="56">
        <v>3141600</v>
      </c>
      <c r="AA18" s="87">
        <v>64088640</v>
      </c>
      <c r="AB18" s="87">
        <v>56548800</v>
      </c>
      <c r="AC18" s="87">
        <v>64088640</v>
      </c>
      <c r="AD18" s="88">
        <v>0</v>
      </c>
      <c r="AE18" s="56">
        <v>63681120</v>
      </c>
      <c r="AF18" s="88">
        <v>0</v>
      </c>
      <c r="AG18" s="115">
        <v>195000000</v>
      </c>
      <c r="AH18" s="115">
        <f>Z18+AB18+AD18+AF18</f>
        <v>59690400</v>
      </c>
      <c r="AI18" s="59" t="s">
        <v>229</v>
      </c>
      <c r="AJ18" s="228"/>
      <c r="AK18" s="81"/>
      <c r="AL18" s="81"/>
      <c r="AM18" s="81"/>
    </row>
    <row r="19" spans="1:39" s="122" customFormat="1" ht="176.25" customHeight="1" x14ac:dyDescent="0.25">
      <c r="A19" s="41"/>
      <c r="B19" s="33"/>
      <c r="C19" s="119" t="s">
        <v>28</v>
      </c>
      <c r="D19" s="7" t="s">
        <v>29</v>
      </c>
      <c r="E19" s="7"/>
      <c r="F19" s="7" t="s">
        <v>53</v>
      </c>
      <c r="G19" s="42">
        <v>53000</v>
      </c>
      <c r="H19" s="7" t="s">
        <v>163</v>
      </c>
      <c r="I19" s="8" t="s">
        <v>55</v>
      </c>
      <c r="J19" s="8" t="s">
        <v>173</v>
      </c>
      <c r="K19" s="8" t="s">
        <v>168</v>
      </c>
      <c r="L19" s="48" t="s">
        <v>147</v>
      </c>
      <c r="M19" s="40" t="s">
        <v>255</v>
      </c>
      <c r="N19" s="78">
        <v>0</v>
      </c>
      <c r="O19" s="126">
        <f t="shared" si="0"/>
        <v>0</v>
      </c>
      <c r="P19" s="104">
        <v>0</v>
      </c>
      <c r="Q19" s="103">
        <f>P19/V19</f>
        <v>0</v>
      </c>
      <c r="R19" s="54">
        <v>0</v>
      </c>
      <c r="S19" s="126">
        <f>R19/V19</f>
        <v>0</v>
      </c>
      <c r="T19" s="78">
        <v>13</v>
      </c>
      <c r="U19" s="55">
        <v>0</v>
      </c>
      <c r="V19" s="102">
        <v>13</v>
      </c>
      <c r="W19" s="109">
        <f>O19+Q19+S19</f>
        <v>0</v>
      </c>
      <c r="X19" s="117" t="s">
        <v>128</v>
      </c>
      <c r="Y19" s="82"/>
      <c r="Z19" s="59"/>
      <c r="AA19" s="59"/>
      <c r="AB19" s="59"/>
      <c r="AC19" s="59"/>
      <c r="AD19" s="59"/>
      <c r="AE19" s="59"/>
      <c r="AF19" s="59"/>
      <c r="AG19" s="59"/>
      <c r="AH19" s="59"/>
      <c r="AI19" s="63"/>
      <c r="AJ19" s="228" t="s">
        <v>123</v>
      </c>
      <c r="AK19" s="41"/>
      <c r="AL19" s="41"/>
      <c r="AM19" s="41"/>
    </row>
    <row r="20" spans="1:39" s="122" customFormat="1" ht="146.25" customHeight="1" x14ac:dyDescent="0.25">
      <c r="A20" s="41"/>
      <c r="B20" s="33"/>
      <c r="C20" s="119" t="s">
        <v>28</v>
      </c>
      <c r="D20" s="7" t="s">
        <v>29</v>
      </c>
      <c r="E20" s="7" t="s">
        <v>29</v>
      </c>
      <c r="F20" s="7" t="s">
        <v>53</v>
      </c>
      <c r="G20" s="42">
        <v>53000</v>
      </c>
      <c r="H20" s="7" t="s">
        <v>54</v>
      </c>
      <c r="I20" s="7" t="s">
        <v>56</v>
      </c>
      <c r="J20" s="7" t="s">
        <v>57</v>
      </c>
      <c r="K20" s="7" t="s">
        <v>58</v>
      </c>
      <c r="L20" s="124" t="s">
        <v>185</v>
      </c>
      <c r="M20" s="40" t="s">
        <v>250</v>
      </c>
      <c r="N20" s="54">
        <v>0</v>
      </c>
      <c r="O20" s="138">
        <f t="shared" si="0"/>
        <v>0</v>
      </c>
      <c r="P20" s="108">
        <v>0</v>
      </c>
      <c r="Q20" s="103">
        <f>P20/V20</f>
        <v>0</v>
      </c>
      <c r="R20" s="54">
        <v>0</v>
      </c>
      <c r="S20" s="126">
        <f>R20/V20</f>
        <v>0</v>
      </c>
      <c r="T20" s="54">
        <v>69</v>
      </c>
      <c r="U20" s="77">
        <v>0</v>
      </c>
      <c r="V20" s="102">
        <v>69</v>
      </c>
      <c r="W20" s="109">
        <f>O20+Q20+S20</f>
        <v>0</v>
      </c>
      <c r="X20" s="117" t="s">
        <v>128</v>
      </c>
      <c r="Y20" s="59"/>
      <c r="Z20" s="59"/>
      <c r="AA20" s="59"/>
      <c r="AB20" s="59"/>
      <c r="AC20" s="59"/>
      <c r="AD20" s="59"/>
      <c r="AE20" s="59"/>
      <c r="AF20" s="59"/>
      <c r="AG20" s="59"/>
      <c r="AH20" s="59"/>
      <c r="AI20" s="63" t="s">
        <v>152</v>
      </c>
      <c r="AJ20" s="228"/>
      <c r="AK20" s="41"/>
      <c r="AL20" s="41"/>
      <c r="AM20" s="41"/>
    </row>
    <row r="21" spans="1:39" s="122" customFormat="1" ht="157.5" customHeight="1" x14ac:dyDescent="0.25">
      <c r="A21" s="41"/>
      <c r="B21" s="33"/>
      <c r="C21" s="119" t="s">
        <v>28</v>
      </c>
      <c r="D21" s="7" t="s">
        <v>29</v>
      </c>
      <c r="E21" s="7" t="s">
        <v>29</v>
      </c>
      <c r="F21" s="7" t="s">
        <v>53</v>
      </c>
      <c r="G21" s="42">
        <v>53000</v>
      </c>
      <c r="H21" s="7" t="s">
        <v>54</v>
      </c>
      <c r="I21" s="7" t="s">
        <v>59</v>
      </c>
      <c r="J21" s="7" t="s">
        <v>188</v>
      </c>
      <c r="K21" s="7" t="s">
        <v>252</v>
      </c>
      <c r="L21" s="139" t="s">
        <v>148</v>
      </c>
      <c r="M21" s="40" t="s">
        <v>251</v>
      </c>
      <c r="N21" s="54">
        <v>63</v>
      </c>
      <c r="O21" s="77">
        <f t="shared" si="0"/>
        <v>1</v>
      </c>
      <c r="P21" s="104">
        <v>63</v>
      </c>
      <c r="Q21" s="103">
        <f>P21/V21</f>
        <v>1</v>
      </c>
      <c r="R21" s="54">
        <v>63</v>
      </c>
      <c r="S21" s="77">
        <v>0</v>
      </c>
      <c r="T21" s="54">
        <v>63</v>
      </c>
      <c r="U21" s="55">
        <v>0</v>
      </c>
      <c r="V21" s="102">
        <v>63</v>
      </c>
      <c r="W21" s="109">
        <f>(O21+Q21+S21+U21)/4</f>
        <v>0.5</v>
      </c>
      <c r="X21" s="51" t="s">
        <v>128</v>
      </c>
      <c r="Y21" s="59"/>
      <c r="Z21" s="59"/>
      <c r="AA21" s="59"/>
      <c r="AB21" s="59"/>
      <c r="AC21" s="59"/>
      <c r="AD21" s="59"/>
      <c r="AE21" s="59"/>
      <c r="AF21" s="59"/>
      <c r="AG21" s="59"/>
      <c r="AH21" s="59"/>
      <c r="AI21" s="63"/>
      <c r="AJ21" s="228"/>
      <c r="AK21" s="41"/>
      <c r="AL21" s="41"/>
      <c r="AM21" s="41"/>
    </row>
    <row r="22" spans="1:39" s="122" customFormat="1" ht="162" customHeight="1" x14ac:dyDescent="0.25">
      <c r="A22" s="41"/>
      <c r="B22" s="33"/>
      <c r="C22" s="119" t="s">
        <v>28</v>
      </c>
      <c r="D22" s="7" t="s">
        <v>29</v>
      </c>
      <c r="E22" s="7" t="s">
        <v>29</v>
      </c>
      <c r="F22" s="7" t="s">
        <v>53</v>
      </c>
      <c r="G22" s="42">
        <v>53000</v>
      </c>
      <c r="H22" s="7" t="s">
        <v>54</v>
      </c>
      <c r="I22" s="7" t="s">
        <v>60</v>
      </c>
      <c r="J22" s="7" t="s">
        <v>61</v>
      </c>
      <c r="K22" s="7" t="s">
        <v>253</v>
      </c>
      <c r="L22" s="139" t="s">
        <v>149</v>
      </c>
      <c r="M22" s="40" t="s">
        <v>272</v>
      </c>
      <c r="N22" s="54">
        <v>0</v>
      </c>
      <c r="O22" s="77">
        <f t="shared" si="0"/>
        <v>0</v>
      </c>
      <c r="P22" s="108">
        <v>69</v>
      </c>
      <c r="Q22" s="103">
        <v>0</v>
      </c>
      <c r="R22" s="54">
        <v>69</v>
      </c>
      <c r="S22" s="77">
        <v>0</v>
      </c>
      <c r="T22" s="54">
        <v>69</v>
      </c>
      <c r="U22" s="55">
        <v>0</v>
      </c>
      <c r="V22" s="102">
        <v>69</v>
      </c>
      <c r="W22" s="109">
        <f>O22+Q22+S22+U22</f>
        <v>0</v>
      </c>
      <c r="X22" s="117" t="s">
        <v>128</v>
      </c>
      <c r="Y22" s="59"/>
      <c r="Z22" s="59"/>
      <c r="AA22" s="59"/>
      <c r="AB22" s="59"/>
      <c r="AC22" s="59"/>
      <c r="AD22" s="59"/>
      <c r="AE22" s="59"/>
      <c r="AF22" s="59"/>
      <c r="AG22" s="59"/>
      <c r="AH22" s="59"/>
      <c r="AI22" s="59"/>
      <c r="AJ22" s="228"/>
      <c r="AK22" s="41"/>
      <c r="AL22" s="41"/>
      <c r="AM22" s="41"/>
    </row>
    <row r="23" spans="1:39" s="122" customFormat="1" ht="198.75" customHeight="1" x14ac:dyDescent="0.25">
      <c r="A23" s="41"/>
      <c r="B23" s="33"/>
      <c r="C23" s="119" t="s">
        <v>28</v>
      </c>
      <c r="D23" s="7" t="s">
        <v>29</v>
      </c>
      <c r="E23" s="7" t="s">
        <v>29</v>
      </c>
      <c r="F23" s="7" t="s">
        <v>53</v>
      </c>
      <c r="G23" s="42">
        <v>53000</v>
      </c>
      <c r="H23" s="7" t="s">
        <v>54</v>
      </c>
      <c r="I23" s="7" t="s">
        <v>62</v>
      </c>
      <c r="J23" s="7" t="s">
        <v>63</v>
      </c>
      <c r="K23" s="7" t="s">
        <v>254</v>
      </c>
      <c r="L23" s="124" t="s">
        <v>189</v>
      </c>
      <c r="M23" s="40" t="s">
        <v>276</v>
      </c>
      <c r="N23" s="54">
        <v>69</v>
      </c>
      <c r="O23" s="77">
        <f t="shared" si="0"/>
        <v>1</v>
      </c>
      <c r="P23" s="108">
        <v>69</v>
      </c>
      <c r="Q23" s="103">
        <f>P23/V23</f>
        <v>1</v>
      </c>
      <c r="R23" s="54">
        <v>69</v>
      </c>
      <c r="S23" s="77">
        <v>0</v>
      </c>
      <c r="T23" s="54">
        <v>69</v>
      </c>
      <c r="U23" s="55">
        <v>0</v>
      </c>
      <c r="V23" s="102">
        <v>69</v>
      </c>
      <c r="W23" s="109">
        <f>(O23+Q23+S23+U23) /4</f>
        <v>0.5</v>
      </c>
      <c r="X23" s="117" t="s">
        <v>128</v>
      </c>
      <c r="Y23" s="59"/>
      <c r="Z23" s="59"/>
      <c r="AA23" s="59"/>
      <c r="AB23" s="59"/>
      <c r="AC23" s="59"/>
      <c r="AD23" s="59"/>
      <c r="AE23" s="59"/>
      <c r="AF23" s="59"/>
      <c r="AG23" s="59"/>
      <c r="AH23" s="59"/>
      <c r="AI23" s="59"/>
      <c r="AJ23" s="228"/>
      <c r="AK23" s="41"/>
      <c r="AL23" s="41"/>
      <c r="AM23" s="41"/>
    </row>
    <row r="24" spans="1:39" s="122" customFormat="1" ht="111" customHeight="1" x14ac:dyDescent="0.25">
      <c r="A24" s="41"/>
      <c r="B24" s="33"/>
      <c r="C24" s="119" t="s">
        <v>28</v>
      </c>
      <c r="D24" s="7"/>
      <c r="E24" s="7"/>
      <c r="F24" s="7" t="s">
        <v>53</v>
      </c>
      <c r="G24" s="42">
        <v>53000</v>
      </c>
      <c r="H24" s="7" t="s">
        <v>54</v>
      </c>
      <c r="I24" s="7" t="s">
        <v>64</v>
      </c>
      <c r="J24" s="7" t="s">
        <v>65</v>
      </c>
      <c r="K24" s="7" t="s">
        <v>66</v>
      </c>
      <c r="L24" s="124" t="s">
        <v>150</v>
      </c>
      <c r="M24" s="40" t="s">
        <v>273</v>
      </c>
      <c r="N24" s="54">
        <v>0</v>
      </c>
      <c r="O24" s="77">
        <f>N24/V24</f>
        <v>0</v>
      </c>
      <c r="P24" s="108">
        <v>1</v>
      </c>
      <c r="Q24" s="103">
        <f>P24/V24</f>
        <v>1</v>
      </c>
      <c r="R24" s="54">
        <v>0</v>
      </c>
      <c r="S24" s="77">
        <f>R24/V24</f>
        <v>0</v>
      </c>
      <c r="T24" s="54">
        <v>0</v>
      </c>
      <c r="U24" s="55">
        <f>T24/V24</f>
        <v>0</v>
      </c>
      <c r="V24" s="102">
        <v>1</v>
      </c>
      <c r="W24" s="109">
        <f>(O24+Q24+S24)</f>
        <v>1</v>
      </c>
      <c r="X24" s="117" t="s">
        <v>128</v>
      </c>
      <c r="Y24" s="59"/>
      <c r="Z24" s="59"/>
      <c r="AA24" s="59"/>
      <c r="AB24" s="59"/>
      <c r="AC24" s="59"/>
      <c r="AD24" s="59"/>
      <c r="AE24" s="59"/>
      <c r="AF24" s="59"/>
      <c r="AG24" s="59"/>
      <c r="AH24" s="59"/>
      <c r="AI24" s="63"/>
      <c r="AJ24" s="228"/>
      <c r="AK24" s="41"/>
      <c r="AL24" s="41"/>
      <c r="AM24" s="41"/>
    </row>
    <row r="25" spans="1:39" s="34" customFormat="1" ht="281.25" x14ac:dyDescent="0.25">
      <c r="A25" s="41"/>
      <c r="B25" s="33"/>
      <c r="C25" s="119" t="s">
        <v>28</v>
      </c>
      <c r="D25" s="7"/>
      <c r="E25" s="7"/>
      <c r="F25" s="7" t="s">
        <v>67</v>
      </c>
      <c r="G25" s="116">
        <v>1</v>
      </c>
      <c r="H25" s="7" t="s">
        <v>68</v>
      </c>
      <c r="I25" s="7" t="s">
        <v>69</v>
      </c>
      <c r="J25" s="7" t="s">
        <v>134</v>
      </c>
      <c r="K25" s="7" t="s">
        <v>169</v>
      </c>
      <c r="L25" s="124" t="s">
        <v>70</v>
      </c>
      <c r="M25" s="40" t="s">
        <v>263</v>
      </c>
      <c r="N25" s="54">
        <v>38</v>
      </c>
      <c r="O25" s="77">
        <f t="shared" si="0"/>
        <v>0.95</v>
      </c>
      <c r="P25" s="108">
        <v>40</v>
      </c>
      <c r="Q25" s="103">
        <v>0.4</v>
      </c>
      <c r="R25" s="54">
        <v>40</v>
      </c>
      <c r="S25" s="77">
        <v>0</v>
      </c>
      <c r="T25" s="54">
        <v>40</v>
      </c>
      <c r="U25" s="55">
        <v>0</v>
      </c>
      <c r="V25" s="108">
        <v>40</v>
      </c>
      <c r="W25" s="109">
        <f>(O25+Q25+S25)-35%</f>
        <v>1</v>
      </c>
      <c r="X25" s="117" t="s">
        <v>128</v>
      </c>
      <c r="Y25" s="59"/>
      <c r="Z25" s="59"/>
      <c r="AA25" s="59"/>
      <c r="AB25" s="59"/>
      <c r="AC25" s="59"/>
      <c r="AD25" s="59"/>
      <c r="AE25" s="59"/>
      <c r="AF25" s="59"/>
      <c r="AG25" s="59"/>
      <c r="AH25" s="59"/>
      <c r="AI25" s="63"/>
      <c r="AJ25" s="192" t="s">
        <v>124</v>
      </c>
      <c r="AK25" s="33"/>
      <c r="AL25" s="41"/>
      <c r="AM25" s="41"/>
    </row>
    <row r="26" spans="1:39" s="43" customFormat="1" ht="46.5" customHeight="1" x14ac:dyDescent="0.25">
      <c r="C26" s="231" t="s">
        <v>28</v>
      </c>
      <c r="D26" s="232" t="s">
        <v>29</v>
      </c>
      <c r="E26" s="182" t="s">
        <v>29</v>
      </c>
      <c r="F26" s="182" t="s">
        <v>71</v>
      </c>
      <c r="G26" s="182">
        <v>1</v>
      </c>
      <c r="H26" s="182" t="s">
        <v>72</v>
      </c>
      <c r="I26" s="182" t="s">
        <v>73</v>
      </c>
      <c r="J26" s="185" t="s">
        <v>74</v>
      </c>
      <c r="K26" s="185" t="s">
        <v>220</v>
      </c>
      <c r="L26" s="48" t="s">
        <v>75</v>
      </c>
      <c r="M26" s="258" t="s">
        <v>258</v>
      </c>
      <c r="N26" s="54">
        <v>0</v>
      </c>
      <c r="O26" s="77">
        <f t="shared" si="0"/>
        <v>0</v>
      </c>
      <c r="P26" s="108">
        <v>0</v>
      </c>
      <c r="Q26" s="103">
        <f>P26/V26</f>
        <v>0</v>
      </c>
      <c r="R26" s="54">
        <v>0</v>
      </c>
      <c r="S26" s="77">
        <f>R26/V26</f>
        <v>0</v>
      </c>
      <c r="T26" s="54">
        <v>0</v>
      </c>
      <c r="U26" s="55">
        <f>T26/V26</f>
        <v>0</v>
      </c>
      <c r="V26" s="165">
        <v>60</v>
      </c>
      <c r="W26" s="110">
        <f>O26+Q26+S26</f>
        <v>0</v>
      </c>
      <c r="X26" s="192" t="s">
        <v>128</v>
      </c>
      <c r="Y26" s="59"/>
      <c r="Z26" s="59"/>
      <c r="AA26" s="59"/>
      <c r="AB26" s="59"/>
      <c r="AC26" s="59"/>
      <c r="AD26" s="59"/>
      <c r="AE26" s="59"/>
      <c r="AF26" s="59"/>
      <c r="AG26" s="59"/>
      <c r="AH26" s="59"/>
      <c r="AI26" s="59"/>
      <c r="AJ26" s="192"/>
      <c r="AK26" s="33"/>
    </row>
    <row r="27" spans="1:39" s="43" customFormat="1" ht="95.25" customHeight="1" x14ac:dyDescent="0.25">
      <c r="C27" s="231"/>
      <c r="D27" s="232"/>
      <c r="E27" s="183"/>
      <c r="F27" s="183"/>
      <c r="G27" s="183"/>
      <c r="H27" s="183"/>
      <c r="I27" s="183"/>
      <c r="J27" s="176"/>
      <c r="K27" s="176"/>
      <c r="L27" s="48" t="s">
        <v>76</v>
      </c>
      <c r="M27" s="258"/>
      <c r="N27" s="54">
        <v>0</v>
      </c>
      <c r="O27" s="77">
        <f t="shared" si="0"/>
        <v>0</v>
      </c>
      <c r="P27" s="108">
        <v>0</v>
      </c>
      <c r="Q27" s="103">
        <f>P27/V27</f>
        <v>0</v>
      </c>
      <c r="R27" s="54">
        <v>0</v>
      </c>
      <c r="S27" s="77">
        <f>R27/V27</f>
        <v>0</v>
      </c>
      <c r="T27" s="54">
        <v>0</v>
      </c>
      <c r="U27" s="55">
        <f>T27/V27</f>
        <v>0</v>
      </c>
      <c r="V27" s="108">
        <v>60</v>
      </c>
      <c r="W27" s="109">
        <f>O27+Q27+S27</f>
        <v>0</v>
      </c>
      <c r="X27" s="192"/>
      <c r="Y27" s="59"/>
      <c r="Z27" s="59"/>
      <c r="AA27" s="59"/>
      <c r="AB27" s="59"/>
      <c r="AC27" s="59"/>
      <c r="AD27" s="59"/>
      <c r="AE27" s="59"/>
      <c r="AF27" s="59"/>
      <c r="AG27" s="59"/>
      <c r="AH27" s="59"/>
      <c r="AI27" s="59"/>
      <c r="AJ27" s="192"/>
      <c r="AK27" s="33"/>
    </row>
    <row r="28" spans="1:39" s="140" customFormat="1" ht="221.25" customHeight="1" x14ac:dyDescent="0.25">
      <c r="C28" s="119" t="s">
        <v>28</v>
      </c>
      <c r="D28" s="7" t="s">
        <v>29</v>
      </c>
      <c r="E28" s="7" t="s">
        <v>29</v>
      </c>
      <c r="F28" s="7" t="s">
        <v>53</v>
      </c>
      <c r="G28" s="116">
        <v>53000</v>
      </c>
      <c r="H28" s="7" t="s">
        <v>54</v>
      </c>
      <c r="I28" s="7" t="s">
        <v>77</v>
      </c>
      <c r="J28" s="7" t="s">
        <v>135</v>
      </c>
      <c r="K28" s="7" t="s">
        <v>226</v>
      </c>
      <c r="L28" s="124" t="s">
        <v>175</v>
      </c>
      <c r="M28" s="40" t="s">
        <v>262</v>
      </c>
      <c r="N28" s="54">
        <v>3</v>
      </c>
      <c r="O28" s="77">
        <f t="shared" si="0"/>
        <v>8.8235294117647065E-2</v>
      </c>
      <c r="P28" s="104">
        <v>2</v>
      </c>
      <c r="Q28" s="103">
        <v>0</v>
      </c>
      <c r="R28" s="54">
        <v>1</v>
      </c>
      <c r="S28" s="77">
        <f>R28/V28</f>
        <v>2.9411764705882353E-2</v>
      </c>
      <c r="T28" s="54">
        <v>1</v>
      </c>
      <c r="U28" s="55">
        <f>T28/V28</f>
        <v>2.9411764705882353E-2</v>
      </c>
      <c r="V28" s="104">
        <v>34</v>
      </c>
      <c r="W28" s="109">
        <f>O28+Q28+S28+U28</f>
        <v>0.14705882352941177</v>
      </c>
      <c r="X28" s="117" t="s">
        <v>140</v>
      </c>
      <c r="Y28" s="58">
        <v>0</v>
      </c>
      <c r="Z28" s="58">
        <v>0</v>
      </c>
      <c r="AA28" s="58">
        <v>0</v>
      </c>
      <c r="AB28" s="58">
        <v>0</v>
      </c>
      <c r="AC28" s="58">
        <v>0</v>
      </c>
      <c r="AD28" s="58">
        <v>0</v>
      </c>
      <c r="AE28" s="58">
        <v>0</v>
      </c>
      <c r="AF28" s="58">
        <v>0</v>
      </c>
      <c r="AG28" s="115">
        <f>AA28+AC28+AE28+Y28</f>
        <v>0</v>
      </c>
      <c r="AH28" s="65">
        <f>AB28+AD28+AF28+Z28</f>
        <v>0</v>
      </c>
      <c r="AI28" s="51" t="s">
        <v>221</v>
      </c>
      <c r="AJ28" s="192"/>
      <c r="AK28" s="33"/>
    </row>
    <row r="29" spans="1:39" s="123" customFormat="1" ht="91.5" customHeight="1" x14ac:dyDescent="0.25">
      <c r="A29" s="41"/>
      <c r="B29" s="33"/>
      <c r="C29" s="119" t="s">
        <v>28</v>
      </c>
      <c r="D29" s="7" t="s">
        <v>29</v>
      </c>
      <c r="E29" s="7" t="s">
        <v>29</v>
      </c>
      <c r="F29" s="7" t="s">
        <v>53</v>
      </c>
      <c r="G29" s="116">
        <v>53000</v>
      </c>
      <c r="H29" s="7" t="s">
        <v>54</v>
      </c>
      <c r="I29" s="7" t="s">
        <v>78</v>
      </c>
      <c r="J29" s="7" t="s">
        <v>79</v>
      </c>
      <c r="K29" s="7" t="s">
        <v>227</v>
      </c>
      <c r="L29" s="124" t="s">
        <v>151</v>
      </c>
      <c r="M29" s="40" t="s">
        <v>275</v>
      </c>
      <c r="N29" s="54">
        <v>0</v>
      </c>
      <c r="O29" s="55">
        <v>0</v>
      </c>
      <c r="P29" s="104">
        <v>0</v>
      </c>
      <c r="Q29" s="109">
        <v>0</v>
      </c>
      <c r="R29" s="54">
        <v>0</v>
      </c>
      <c r="S29" s="77">
        <f>R29</f>
        <v>0</v>
      </c>
      <c r="T29" s="54">
        <v>0</v>
      </c>
      <c r="U29" s="55">
        <f>T29</f>
        <v>0</v>
      </c>
      <c r="V29" s="106">
        <v>0</v>
      </c>
      <c r="W29" s="110">
        <f>O29+Q29+S29+U29</f>
        <v>0</v>
      </c>
      <c r="X29" s="51" t="s">
        <v>128</v>
      </c>
      <c r="Y29" s="59"/>
      <c r="Z29" s="59"/>
      <c r="AA29" s="59"/>
      <c r="AB29" s="59"/>
      <c r="AC29" s="59"/>
      <c r="AD29" s="59"/>
      <c r="AE29" s="59"/>
      <c r="AF29" s="59"/>
      <c r="AG29" s="59"/>
      <c r="AH29" s="59"/>
      <c r="AI29" s="63" t="s">
        <v>153</v>
      </c>
      <c r="AJ29" s="228" t="s">
        <v>123</v>
      </c>
      <c r="AK29" s="33"/>
      <c r="AL29" s="41"/>
      <c r="AM29" s="41"/>
    </row>
    <row r="30" spans="1:39" s="123" customFormat="1" ht="113.25" customHeight="1" x14ac:dyDescent="0.25">
      <c r="A30" s="41"/>
      <c r="B30" s="33"/>
      <c r="C30" s="119" t="s">
        <v>28</v>
      </c>
      <c r="D30" s="7" t="s">
        <v>80</v>
      </c>
      <c r="E30" s="7" t="s">
        <v>80</v>
      </c>
      <c r="F30" s="7" t="s">
        <v>53</v>
      </c>
      <c r="G30" s="116">
        <v>53000</v>
      </c>
      <c r="H30" s="7" t="s">
        <v>54</v>
      </c>
      <c r="I30" s="7" t="s">
        <v>81</v>
      </c>
      <c r="J30" s="7" t="s">
        <v>82</v>
      </c>
      <c r="K30" s="7" t="s">
        <v>207</v>
      </c>
      <c r="L30" s="124" t="s">
        <v>83</v>
      </c>
      <c r="M30" s="40" t="s">
        <v>274</v>
      </c>
      <c r="N30" s="54">
        <v>0</v>
      </c>
      <c r="O30" s="55">
        <v>0</v>
      </c>
      <c r="P30" s="104">
        <v>0</v>
      </c>
      <c r="Q30" s="109">
        <v>0</v>
      </c>
      <c r="R30" s="54">
        <v>0</v>
      </c>
      <c r="S30" s="77">
        <f>R30</f>
        <v>0</v>
      </c>
      <c r="T30" s="54">
        <v>0</v>
      </c>
      <c r="U30" s="55">
        <f>T30</f>
        <v>0</v>
      </c>
      <c r="V30" s="106">
        <v>0</v>
      </c>
      <c r="W30" s="110">
        <f>O30+Q30+S30</f>
        <v>0</v>
      </c>
      <c r="X30" s="51" t="s">
        <v>128</v>
      </c>
      <c r="Y30" s="59"/>
      <c r="Z30" s="59"/>
      <c r="AA30" s="59"/>
      <c r="AB30" s="59"/>
      <c r="AC30" s="59"/>
      <c r="AD30" s="59"/>
      <c r="AE30" s="59"/>
      <c r="AF30" s="59"/>
      <c r="AG30" s="58">
        <v>0</v>
      </c>
      <c r="AH30" s="59"/>
      <c r="AI30" s="59"/>
      <c r="AJ30" s="228"/>
      <c r="AK30" s="33"/>
      <c r="AL30" s="41"/>
      <c r="AM30" s="41"/>
    </row>
    <row r="31" spans="1:39" s="37" customFormat="1" ht="89.25" customHeight="1" x14ac:dyDescent="0.25">
      <c r="A31" s="41"/>
      <c r="B31" s="41"/>
      <c r="C31" s="227" t="s">
        <v>28</v>
      </c>
      <c r="D31" s="185" t="s">
        <v>29</v>
      </c>
      <c r="E31" s="185" t="s">
        <v>29</v>
      </c>
      <c r="F31" s="185" t="s">
        <v>84</v>
      </c>
      <c r="G31" s="185">
        <v>60</v>
      </c>
      <c r="H31" s="185" t="s">
        <v>85</v>
      </c>
      <c r="I31" s="185" t="s">
        <v>197</v>
      </c>
      <c r="J31" s="7" t="s">
        <v>246</v>
      </c>
      <c r="K31" s="7" t="s">
        <v>242</v>
      </c>
      <c r="L31" s="124" t="s">
        <v>243</v>
      </c>
      <c r="M31" s="141" t="s">
        <v>244</v>
      </c>
      <c r="N31" s="54">
        <v>0</v>
      </c>
      <c r="O31" s="55">
        <v>0</v>
      </c>
      <c r="P31" s="104">
        <v>0</v>
      </c>
      <c r="Q31" s="109">
        <f>P31/V31</f>
        <v>0</v>
      </c>
      <c r="R31" s="54">
        <v>0</v>
      </c>
      <c r="S31" s="77">
        <f>R31</f>
        <v>0</v>
      </c>
      <c r="T31" s="54">
        <v>0</v>
      </c>
      <c r="U31" s="55">
        <f>T31</f>
        <v>0</v>
      </c>
      <c r="V31" s="104">
        <v>60</v>
      </c>
      <c r="W31" s="109">
        <f>O31+Q31+S31+U31</f>
        <v>0</v>
      </c>
      <c r="X31" s="117" t="s">
        <v>140</v>
      </c>
      <c r="Y31" s="184">
        <v>0</v>
      </c>
      <c r="Z31" s="184">
        <v>0</v>
      </c>
      <c r="AA31" s="184">
        <v>0</v>
      </c>
      <c r="AB31" s="184">
        <v>0</v>
      </c>
      <c r="AC31" s="184">
        <v>0</v>
      </c>
      <c r="AD31" s="184">
        <v>0</v>
      </c>
      <c r="AE31" s="184">
        <v>0</v>
      </c>
      <c r="AF31" s="184">
        <v>0</v>
      </c>
      <c r="AG31" s="184">
        <v>0</v>
      </c>
      <c r="AH31" s="184">
        <v>0</v>
      </c>
      <c r="AI31" s="192" t="s">
        <v>245</v>
      </c>
      <c r="AJ31" s="229" t="s">
        <v>121</v>
      </c>
      <c r="AK31" s="41"/>
      <c r="AL31" s="41"/>
      <c r="AM31" s="41"/>
    </row>
    <row r="32" spans="1:39" s="37" customFormat="1" ht="57.75" customHeight="1" x14ac:dyDescent="0.25">
      <c r="A32" s="41"/>
      <c r="B32" s="41"/>
      <c r="C32" s="227"/>
      <c r="D32" s="175"/>
      <c r="E32" s="175"/>
      <c r="F32" s="175"/>
      <c r="G32" s="175"/>
      <c r="H32" s="175"/>
      <c r="I32" s="175"/>
      <c r="J32" s="182" t="s">
        <v>198</v>
      </c>
      <c r="K32" s="46" t="s">
        <v>196</v>
      </c>
      <c r="L32" s="124" t="s">
        <v>243</v>
      </c>
      <c r="M32" s="141" t="s">
        <v>244</v>
      </c>
      <c r="N32" s="54">
        <v>0</v>
      </c>
      <c r="O32" s="55">
        <v>0</v>
      </c>
      <c r="P32" s="104">
        <v>0</v>
      </c>
      <c r="Q32" s="109">
        <v>0</v>
      </c>
      <c r="R32" s="54">
        <v>0</v>
      </c>
      <c r="S32" s="77">
        <f>R32</f>
        <v>0</v>
      </c>
      <c r="T32" s="54">
        <v>0</v>
      </c>
      <c r="U32" s="55">
        <f>T32</f>
        <v>0</v>
      </c>
      <c r="V32" s="129">
        <v>0</v>
      </c>
      <c r="W32" s="133">
        <f>O32+Q32+S32+U32</f>
        <v>0</v>
      </c>
      <c r="X32" s="186" t="s">
        <v>140</v>
      </c>
      <c r="Y32" s="184"/>
      <c r="Z32" s="184"/>
      <c r="AA32" s="184"/>
      <c r="AB32" s="184"/>
      <c r="AC32" s="184"/>
      <c r="AD32" s="184"/>
      <c r="AE32" s="184"/>
      <c r="AF32" s="184"/>
      <c r="AG32" s="184"/>
      <c r="AH32" s="184"/>
      <c r="AI32" s="192"/>
      <c r="AJ32" s="251"/>
      <c r="AK32" s="41"/>
      <c r="AL32" s="41"/>
      <c r="AM32" s="41"/>
    </row>
    <row r="33" spans="1:39" s="37" customFormat="1" ht="76.5" customHeight="1" x14ac:dyDescent="0.25">
      <c r="A33" s="41"/>
      <c r="B33" s="41"/>
      <c r="C33" s="227"/>
      <c r="D33" s="176"/>
      <c r="E33" s="176"/>
      <c r="F33" s="175"/>
      <c r="G33" s="175"/>
      <c r="H33" s="175"/>
      <c r="I33" s="176"/>
      <c r="J33" s="183"/>
      <c r="K33" s="142" t="s">
        <v>247</v>
      </c>
      <c r="L33" s="124" t="s">
        <v>243</v>
      </c>
      <c r="M33" s="141" t="s">
        <v>244</v>
      </c>
      <c r="N33" s="54">
        <v>0</v>
      </c>
      <c r="O33" s="55">
        <v>0</v>
      </c>
      <c r="P33" s="104">
        <v>0</v>
      </c>
      <c r="Q33" s="109">
        <v>0</v>
      </c>
      <c r="R33" s="54">
        <v>0</v>
      </c>
      <c r="S33" s="77">
        <f>R33</f>
        <v>0</v>
      </c>
      <c r="T33" s="54">
        <v>0</v>
      </c>
      <c r="U33" s="55">
        <f>T33</f>
        <v>0</v>
      </c>
      <c r="V33" s="104">
        <v>0</v>
      </c>
      <c r="W33" s="109">
        <f>O33+Q33+S33+U33</f>
        <v>0</v>
      </c>
      <c r="X33" s="188"/>
      <c r="Y33" s="184"/>
      <c r="Z33" s="184"/>
      <c r="AA33" s="184"/>
      <c r="AB33" s="184"/>
      <c r="AC33" s="184"/>
      <c r="AD33" s="184"/>
      <c r="AE33" s="184"/>
      <c r="AF33" s="184"/>
      <c r="AG33" s="184"/>
      <c r="AH33" s="184"/>
      <c r="AI33" s="192"/>
      <c r="AJ33" s="251"/>
      <c r="AK33" s="41"/>
      <c r="AL33" s="41"/>
      <c r="AM33" s="41"/>
    </row>
    <row r="34" spans="1:39" s="37" customFormat="1" ht="97.5" customHeight="1" x14ac:dyDescent="0.25">
      <c r="A34" s="41"/>
      <c r="B34" s="41"/>
      <c r="C34" s="227"/>
      <c r="D34" s="114"/>
      <c r="E34" s="114"/>
      <c r="F34" s="175"/>
      <c r="G34" s="175"/>
      <c r="H34" s="175" t="s">
        <v>85</v>
      </c>
      <c r="I34" s="185" t="s">
        <v>197</v>
      </c>
      <c r="J34" s="182" t="s">
        <v>194</v>
      </c>
      <c r="K34" s="8" t="s">
        <v>193</v>
      </c>
      <c r="L34" s="48" t="s">
        <v>195</v>
      </c>
      <c r="M34" s="40" t="s">
        <v>266</v>
      </c>
      <c r="N34" s="54">
        <v>0</v>
      </c>
      <c r="O34" s="77">
        <f t="shared" ref="O34:O56" si="2">N34/V34</f>
        <v>0</v>
      </c>
      <c r="P34" s="104">
        <v>4212</v>
      </c>
      <c r="Q34" s="103">
        <f>P34/V34</f>
        <v>0.92939099735216235</v>
      </c>
      <c r="R34" s="54">
        <v>4532</v>
      </c>
      <c r="S34" s="77">
        <f>R34/V34</f>
        <v>1</v>
      </c>
      <c r="T34" s="54">
        <v>4532</v>
      </c>
      <c r="U34" s="77">
        <f t="shared" ref="U34:U44" si="3">T34/V34</f>
        <v>1</v>
      </c>
      <c r="V34" s="129">
        <v>4532</v>
      </c>
      <c r="W34" s="133">
        <f>O34+Q34+S34+U34-200%</f>
        <v>0.92939099735216235</v>
      </c>
      <c r="X34" s="186" t="s">
        <v>219</v>
      </c>
      <c r="Y34" s="66"/>
      <c r="Z34" s="67"/>
      <c r="AA34" s="121"/>
      <c r="AB34" s="121"/>
      <c r="AC34" s="68"/>
      <c r="AD34" s="68"/>
      <c r="AE34" s="115"/>
      <c r="AF34" s="59"/>
      <c r="AG34" s="115"/>
      <c r="AH34" s="65"/>
      <c r="AI34" s="117"/>
      <c r="AJ34" s="251"/>
      <c r="AK34" s="41"/>
      <c r="AL34" s="41"/>
      <c r="AM34" s="41"/>
    </row>
    <row r="35" spans="1:39" s="37" customFormat="1" ht="89.25" customHeight="1" x14ac:dyDescent="0.25">
      <c r="A35" s="41"/>
      <c r="B35" s="41"/>
      <c r="C35" s="227"/>
      <c r="D35" s="114"/>
      <c r="E35" s="114"/>
      <c r="F35" s="175"/>
      <c r="G35" s="175"/>
      <c r="H35" s="175"/>
      <c r="I35" s="175"/>
      <c r="J35" s="183"/>
      <c r="K35" s="8" t="s">
        <v>164</v>
      </c>
      <c r="L35" s="48" t="s">
        <v>166</v>
      </c>
      <c r="M35" s="143" t="s">
        <v>265</v>
      </c>
      <c r="N35" s="54">
        <v>0</v>
      </c>
      <c r="O35" s="77">
        <f t="shared" si="2"/>
        <v>0</v>
      </c>
      <c r="P35" s="104">
        <v>2172</v>
      </c>
      <c r="Q35" s="103">
        <f>P35/V35-89%</f>
        <v>0.84760000000000002</v>
      </c>
      <c r="R35" s="54">
        <v>0</v>
      </c>
      <c r="S35" s="77">
        <f>R35/V35</f>
        <v>0</v>
      </c>
      <c r="T35" s="54">
        <v>0</v>
      </c>
      <c r="U35" s="77">
        <f t="shared" si="3"/>
        <v>0</v>
      </c>
      <c r="V35" s="129">
        <v>1250</v>
      </c>
      <c r="W35" s="133">
        <v>1</v>
      </c>
      <c r="X35" s="187"/>
      <c r="Y35" s="66"/>
      <c r="Z35" s="69"/>
      <c r="AA35" s="121"/>
      <c r="AB35" s="121"/>
      <c r="AC35" s="68"/>
      <c r="AD35" s="68"/>
      <c r="AE35" s="115"/>
      <c r="AF35" s="59"/>
      <c r="AG35" s="115"/>
      <c r="AH35" s="65"/>
      <c r="AI35" s="117"/>
      <c r="AJ35" s="251"/>
      <c r="AK35" s="41"/>
      <c r="AL35" s="41"/>
      <c r="AM35" s="41"/>
    </row>
    <row r="36" spans="1:39" s="37" customFormat="1" ht="73.5" customHeight="1" x14ac:dyDescent="0.25">
      <c r="A36" s="41"/>
      <c r="B36" s="41"/>
      <c r="C36" s="227"/>
      <c r="D36" s="47"/>
      <c r="E36" s="47"/>
      <c r="F36" s="176"/>
      <c r="G36" s="176"/>
      <c r="H36" s="176"/>
      <c r="I36" s="176"/>
      <c r="J36" s="46" t="s">
        <v>86</v>
      </c>
      <c r="K36" s="8" t="s">
        <v>190</v>
      </c>
      <c r="L36" s="144" t="s">
        <v>165</v>
      </c>
      <c r="M36" s="40" t="s">
        <v>264</v>
      </c>
      <c r="N36" s="54">
        <v>42</v>
      </c>
      <c r="O36" s="77">
        <f t="shared" si="2"/>
        <v>1</v>
      </c>
      <c r="P36" s="104">
        <v>47</v>
      </c>
      <c r="Q36" s="103">
        <f>P36/V36-12%</f>
        <v>0.99904761904761907</v>
      </c>
      <c r="R36" s="54">
        <v>43</v>
      </c>
      <c r="S36" s="77">
        <f>R36/V36-2%</f>
        <v>1.0038095238095237</v>
      </c>
      <c r="T36" s="54">
        <v>42</v>
      </c>
      <c r="U36" s="77">
        <f t="shared" si="3"/>
        <v>1</v>
      </c>
      <c r="V36" s="129">
        <v>42</v>
      </c>
      <c r="W36" s="133">
        <f>O36+Q36+S36+U36-300%</f>
        <v>1.0028571428571427</v>
      </c>
      <c r="X36" s="188"/>
      <c r="Y36" s="64"/>
      <c r="Z36" s="120"/>
      <c r="AA36" s="121"/>
      <c r="AB36" s="121"/>
      <c r="AC36" s="68"/>
      <c r="AD36" s="68"/>
      <c r="AE36" s="115"/>
      <c r="AF36" s="59"/>
      <c r="AG36" s="115"/>
      <c r="AH36" s="65"/>
      <c r="AI36" s="117"/>
      <c r="AJ36" s="230"/>
      <c r="AK36" s="41"/>
      <c r="AL36" s="41"/>
      <c r="AM36" s="41"/>
    </row>
    <row r="37" spans="1:39" ht="48" customHeight="1" x14ac:dyDescent="0.25">
      <c r="C37" s="247" t="s">
        <v>191</v>
      </c>
      <c r="D37" s="185"/>
      <c r="E37" s="185"/>
      <c r="F37" s="180" t="s">
        <v>67</v>
      </c>
      <c r="G37" s="180">
        <v>1</v>
      </c>
      <c r="H37" s="180" t="s">
        <v>178</v>
      </c>
      <c r="I37" s="180" t="s">
        <v>87</v>
      </c>
      <c r="J37" s="182" t="s">
        <v>179</v>
      </c>
      <c r="K37" s="236" t="s">
        <v>204</v>
      </c>
      <c r="L37" s="234" t="s">
        <v>200</v>
      </c>
      <c r="M37" s="85" t="s">
        <v>282</v>
      </c>
      <c r="N37" s="54">
        <v>0</v>
      </c>
      <c r="O37" s="55">
        <v>0</v>
      </c>
      <c r="P37" s="106">
        <v>1</v>
      </c>
      <c r="Q37" s="110">
        <v>0</v>
      </c>
      <c r="R37" s="54">
        <v>1</v>
      </c>
      <c r="S37" s="55">
        <v>0</v>
      </c>
      <c r="T37" s="54">
        <v>1</v>
      </c>
      <c r="U37" s="55">
        <f t="shared" si="3"/>
        <v>1</v>
      </c>
      <c r="V37" s="129">
        <v>1</v>
      </c>
      <c r="W37" s="133">
        <f>U37</f>
        <v>1</v>
      </c>
      <c r="X37" s="118" t="s">
        <v>130</v>
      </c>
      <c r="Y37" s="70"/>
      <c r="Z37" s="64"/>
      <c r="AA37" s="70"/>
      <c r="AB37" s="64"/>
      <c r="AC37" s="64"/>
      <c r="AD37" s="59"/>
      <c r="AE37" s="59"/>
      <c r="AF37" s="59"/>
      <c r="AG37" s="59"/>
      <c r="AH37" s="59"/>
      <c r="AI37" s="59"/>
      <c r="AJ37" s="229" t="s">
        <v>121</v>
      </c>
      <c r="AK37" s="41"/>
      <c r="AL37" s="41"/>
      <c r="AM37" s="41"/>
    </row>
    <row r="38" spans="1:39" ht="68.25" customHeight="1" x14ac:dyDescent="0.25">
      <c r="C38" s="248"/>
      <c r="D38" s="175"/>
      <c r="E38" s="175"/>
      <c r="F38" s="233"/>
      <c r="G38" s="233"/>
      <c r="H38" s="233"/>
      <c r="I38" s="233"/>
      <c r="J38" s="240"/>
      <c r="K38" s="241"/>
      <c r="L38" s="235"/>
      <c r="M38" s="84" t="s">
        <v>281</v>
      </c>
      <c r="N38" s="54">
        <v>1</v>
      </c>
      <c r="O38" s="55">
        <f>V38</f>
        <v>1</v>
      </c>
      <c r="P38" s="106">
        <v>0</v>
      </c>
      <c r="Q38" s="110">
        <v>0</v>
      </c>
      <c r="R38" s="54">
        <v>0</v>
      </c>
      <c r="S38" s="55">
        <v>0</v>
      </c>
      <c r="T38" s="54">
        <v>0</v>
      </c>
      <c r="U38" s="55">
        <f t="shared" si="3"/>
        <v>0</v>
      </c>
      <c r="V38" s="129">
        <v>1</v>
      </c>
      <c r="W38" s="133">
        <f>O38+Q38+S38</f>
        <v>1</v>
      </c>
      <c r="X38" s="118" t="s">
        <v>136</v>
      </c>
      <c r="Y38" s="70"/>
      <c r="Z38" s="64"/>
      <c r="AA38" s="64"/>
      <c r="AB38" s="64"/>
      <c r="AC38" s="64"/>
      <c r="AD38" s="59"/>
      <c r="AE38" s="59"/>
      <c r="AF38" s="59"/>
      <c r="AG38" s="59"/>
      <c r="AH38" s="59"/>
      <c r="AI38" s="59"/>
      <c r="AJ38" s="230"/>
      <c r="AK38" s="41"/>
      <c r="AL38" s="41"/>
      <c r="AM38" s="41"/>
    </row>
    <row r="39" spans="1:39" ht="45" customHeight="1" x14ac:dyDescent="0.25">
      <c r="C39" s="248"/>
      <c r="D39" s="175"/>
      <c r="E39" s="175"/>
      <c r="F39" s="233"/>
      <c r="G39" s="233"/>
      <c r="H39" s="233"/>
      <c r="I39" s="233"/>
      <c r="J39" s="240"/>
      <c r="K39" s="237"/>
      <c r="L39" s="146" t="s">
        <v>213</v>
      </c>
      <c r="M39" s="147" t="s">
        <v>214</v>
      </c>
      <c r="N39" s="54">
        <v>30</v>
      </c>
      <c r="O39" s="77">
        <f t="shared" si="2"/>
        <v>0.42857142857142855</v>
      </c>
      <c r="P39" s="106">
        <v>40</v>
      </c>
      <c r="Q39" s="107">
        <f>P39/V39</f>
        <v>0.5714285714285714</v>
      </c>
      <c r="R39" s="54">
        <v>60</v>
      </c>
      <c r="S39" s="77">
        <f t="shared" ref="S39:S44" si="4">R39/V39</f>
        <v>0.8571428571428571</v>
      </c>
      <c r="T39" s="54">
        <v>65</v>
      </c>
      <c r="U39" s="55">
        <f t="shared" si="3"/>
        <v>0.9285714285714286</v>
      </c>
      <c r="V39" s="104">
        <v>70</v>
      </c>
      <c r="W39" s="109">
        <f>O39+Q39+S39-86%</f>
        <v>0.99714285714285722</v>
      </c>
      <c r="X39" s="117" t="s">
        <v>140</v>
      </c>
      <c r="Y39" s="71">
        <v>7539840</v>
      </c>
      <c r="Z39" s="71">
        <v>7539840</v>
      </c>
      <c r="AA39" s="71">
        <v>11309760</v>
      </c>
      <c r="AB39" s="71">
        <v>11309760</v>
      </c>
      <c r="AC39" s="71">
        <v>11309760</v>
      </c>
      <c r="AD39" s="71">
        <v>11309760</v>
      </c>
      <c r="AE39" s="71">
        <v>7539840</v>
      </c>
      <c r="AF39" s="71">
        <v>7539840</v>
      </c>
      <c r="AG39" s="72">
        <v>37699200</v>
      </c>
      <c r="AH39" s="72">
        <f>Z39+AB39+AD39+AF39</f>
        <v>37699200</v>
      </c>
      <c r="AI39" s="59"/>
      <c r="AJ39" s="51"/>
      <c r="AK39" s="41"/>
      <c r="AL39" s="41"/>
      <c r="AM39" s="41"/>
    </row>
    <row r="40" spans="1:39" ht="26.25" customHeight="1" x14ac:dyDescent="0.25">
      <c r="C40" s="248"/>
      <c r="D40" s="175"/>
      <c r="E40" s="175"/>
      <c r="F40" s="233"/>
      <c r="G40" s="233"/>
      <c r="H40" s="233"/>
      <c r="I40" s="233"/>
      <c r="J40" s="240"/>
      <c r="K40" s="236" t="s">
        <v>201</v>
      </c>
      <c r="L40" s="238" t="s">
        <v>202</v>
      </c>
      <c r="M40" s="84" t="s">
        <v>180</v>
      </c>
      <c r="N40" s="54">
        <v>0</v>
      </c>
      <c r="O40" s="148">
        <v>0</v>
      </c>
      <c r="P40" s="106">
        <v>1</v>
      </c>
      <c r="Q40" s="110">
        <f>P40/V40</f>
        <v>1</v>
      </c>
      <c r="R40" s="54">
        <v>0</v>
      </c>
      <c r="S40" s="55">
        <f t="shared" si="4"/>
        <v>0</v>
      </c>
      <c r="T40" s="54">
        <v>0</v>
      </c>
      <c r="U40" s="55">
        <f t="shared" si="3"/>
        <v>0</v>
      </c>
      <c r="V40" s="104">
        <v>1</v>
      </c>
      <c r="W40" s="109">
        <f>O40+Q40+S40</f>
        <v>1</v>
      </c>
      <c r="X40" s="117" t="s">
        <v>140</v>
      </c>
      <c r="Y40" s="59"/>
      <c r="Z40" s="59"/>
      <c r="AA40" s="59"/>
      <c r="AB40" s="59"/>
      <c r="AC40" s="59"/>
      <c r="AD40" s="59"/>
      <c r="AE40" s="71">
        <v>82000000</v>
      </c>
      <c r="AF40" s="71">
        <v>82000000</v>
      </c>
      <c r="AG40" s="71">
        <v>82000000</v>
      </c>
      <c r="AH40" s="72">
        <f>Z40+AB40+AD40+AF40</f>
        <v>82000000</v>
      </c>
      <c r="AI40" s="170" t="s">
        <v>215</v>
      </c>
      <c r="AJ40" s="229" t="s">
        <v>121</v>
      </c>
      <c r="AK40" s="41"/>
      <c r="AL40" s="41"/>
      <c r="AM40" s="41"/>
    </row>
    <row r="41" spans="1:39" ht="28.5" customHeight="1" x14ac:dyDescent="0.25">
      <c r="C41" s="249"/>
      <c r="D41" s="176"/>
      <c r="E41" s="176"/>
      <c r="F41" s="181"/>
      <c r="G41" s="181"/>
      <c r="H41" s="181"/>
      <c r="I41" s="181"/>
      <c r="J41" s="183"/>
      <c r="K41" s="237"/>
      <c r="L41" s="239"/>
      <c r="M41" s="86" t="s">
        <v>203</v>
      </c>
      <c r="N41" s="54">
        <v>0</v>
      </c>
      <c r="O41" s="148">
        <v>0</v>
      </c>
      <c r="P41" s="106">
        <v>0</v>
      </c>
      <c r="Q41" s="110">
        <v>0</v>
      </c>
      <c r="R41" s="54">
        <v>1</v>
      </c>
      <c r="S41" s="55">
        <f t="shared" si="4"/>
        <v>1</v>
      </c>
      <c r="T41" s="54">
        <v>0</v>
      </c>
      <c r="U41" s="55">
        <f t="shared" si="3"/>
        <v>0</v>
      </c>
      <c r="V41" s="104">
        <v>1</v>
      </c>
      <c r="W41" s="109">
        <f>O41+Q41+S41</f>
        <v>1</v>
      </c>
      <c r="X41" s="117" t="s">
        <v>140</v>
      </c>
      <c r="Y41" s="59"/>
      <c r="Z41" s="59"/>
      <c r="AA41" s="59"/>
      <c r="AB41" s="59"/>
      <c r="AC41" s="59"/>
      <c r="AD41" s="59"/>
      <c r="AE41" s="115"/>
      <c r="AF41" s="59"/>
      <c r="AG41" s="59"/>
      <c r="AH41" s="59"/>
      <c r="AI41" s="171"/>
      <c r="AJ41" s="230"/>
      <c r="AK41" s="41"/>
      <c r="AL41" s="41"/>
      <c r="AM41" s="41"/>
    </row>
    <row r="42" spans="1:39" s="36" customFormat="1" ht="71.25" customHeight="1" x14ac:dyDescent="0.25">
      <c r="A42" s="41"/>
      <c r="B42" s="41"/>
      <c r="C42" s="227" t="s">
        <v>191</v>
      </c>
      <c r="D42" s="185" t="s">
        <v>29</v>
      </c>
      <c r="E42" s="185" t="s">
        <v>29</v>
      </c>
      <c r="F42" s="185" t="s">
        <v>88</v>
      </c>
      <c r="G42" s="42">
        <v>3000</v>
      </c>
      <c r="H42" s="185" t="s">
        <v>159</v>
      </c>
      <c r="I42" s="185" t="s">
        <v>89</v>
      </c>
      <c r="J42" s="185" t="s">
        <v>90</v>
      </c>
      <c r="K42" s="49" t="s">
        <v>174</v>
      </c>
      <c r="L42" s="259" t="s">
        <v>92</v>
      </c>
      <c r="M42" s="262" t="s">
        <v>232</v>
      </c>
      <c r="N42" s="54">
        <v>79</v>
      </c>
      <c r="O42" s="77">
        <f>N42/V42</f>
        <v>0.31854838709677419</v>
      </c>
      <c r="P42" s="104">
        <v>50</v>
      </c>
      <c r="Q42" s="103">
        <f>P42/V42</f>
        <v>0.20161290322580644</v>
      </c>
      <c r="R42" s="54"/>
      <c r="S42" s="77">
        <f t="shared" si="4"/>
        <v>0</v>
      </c>
      <c r="T42" s="54"/>
      <c r="U42" s="55">
        <f t="shared" si="3"/>
        <v>0</v>
      </c>
      <c r="V42" s="104">
        <v>248</v>
      </c>
      <c r="W42" s="109">
        <f>O42+Q42+S42+U42</f>
        <v>0.52016129032258063</v>
      </c>
      <c r="X42" s="193" t="s">
        <v>140</v>
      </c>
      <c r="Y42" s="252">
        <v>30159360</v>
      </c>
      <c r="Z42" s="252">
        <v>30159360</v>
      </c>
      <c r="AA42" s="255">
        <v>120637440</v>
      </c>
      <c r="AB42" s="255">
        <v>120637440</v>
      </c>
      <c r="AC42" s="242">
        <v>0</v>
      </c>
      <c r="AD42" s="242">
        <v>0</v>
      </c>
      <c r="AE42" s="184">
        <v>0</v>
      </c>
      <c r="AF42" s="184">
        <v>0</v>
      </c>
      <c r="AG42" s="184">
        <v>120637440</v>
      </c>
      <c r="AH42" s="184">
        <f>Z42+AB42+AD42+AF43+AF42</f>
        <v>150796800</v>
      </c>
      <c r="AI42" s="192" t="s">
        <v>241</v>
      </c>
      <c r="AJ42" s="250" t="s">
        <v>124</v>
      </c>
      <c r="AK42" s="172"/>
      <c r="AL42" s="41"/>
      <c r="AM42" s="41"/>
    </row>
    <row r="43" spans="1:39" s="36" customFormat="1" ht="79.5" customHeight="1" x14ac:dyDescent="0.25">
      <c r="A43" s="41"/>
      <c r="B43" s="41"/>
      <c r="C43" s="227"/>
      <c r="D43" s="175"/>
      <c r="E43" s="175"/>
      <c r="F43" s="175"/>
      <c r="G43" s="42">
        <v>3000</v>
      </c>
      <c r="H43" s="175"/>
      <c r="I43" s="175"/>
      <c r="J43" s="175"/>
      <c r="K43" s="49" t="s">
        <v>91</v>
      </c>
      <c r="L43" s="260"/>
      <c r="M43" s="263"/>
      <c r="N43" s="54">
        <v>1788</v>
      </c>
      <c r="O43" s="77">
        <f>N43/V43</f>
        <v>4.8852459016393439</v>
      </c>
      <c r="P43" s="104">
        <v>200</v>
      </c>
      <c r="Q43" s="103">
        <f>P43/V43</f>
        <v>0.54644808743169404</v>
      </c>
      <c r="R43" s="54"/>
      <c r="S43" s="77">
        <f t="shared" si="4"/>
        <v>0</v>
      </c>
      <c r="T43" s="54"/>
      <c r="U43" s="55">
        <f t="shared" si="3"/>
        <v>0</v>
      </c>
      <c r="V43" s="104">
        <v>366</v>
      </c>
      <c r="W43" s="109">
        <f>O43+Q43+S43+U43-443%</f>
        <v>1.0016939890710379</v>
      </c>
      <c r="X43" s="193"/>
      <c r="Y43" s="253"/>
      <c r="Z43" s="253"/>
      <c r="AA43" s="255"/>
      <c r="AB43" s="255"/>
      <c r="AC43" s="242"/>
      <c r="AD43" s="242"/>
      <c r="AE43" s="184"/>
      <c r="AF43" s="184"/>
      <c r="AG43" s="184"/>
      <c r="AH43" s="184"/>
      <c r="AI43" s="192"/>
      <c r="AJ43" s="250"/>
      <c r="AK43" s="173"/>
      <c r="AL43" s="41"/>
      <c r="AM43" s="41"/>
    </row>
    <row r="44" spans="1:39" s="36" customFormat="1" ht="59.25" customHeight="1" x14ac:dyDescent="0.25">
      <c r="A44" s="41"/>
      <c r="B44" s="41"/>
      <c r="C44" s="227"/>
      <c r="D44" s="176"/>
      <c r="E44" s="176"/>
      <c r="F44" s="176"/>
      <c r="G44" s="42">
        <v>3000</v>
      </c>
      <c r="H44" s="176"/>
      <c r="I44" s="176"/>
      <c r="J44" s="176"/>
      <c r="K44" s="49" t="s">
        <v>208</v>
      </c>
      <c r="L44" s="261"/>
      <c r="M44" s="264"/>
      <c r="N44" s="54">
        <v>21</v>
      </c>
      <c r="O44" s="77">
        <f>N44/V44</f>
        <v>0.63636363636363635</v>
      </c>
      <c r="P44" s="104">
        <v>3</v>
      </c>
      <c r="Q44" s="103">
        <f>P44/V44</f>
        <v>9.0909090909090912E-2</v>
      </c>
      <c r="R44" s="54"/>
      <c r="S44" s="77">
        <f t="shared" si="4"/>
        <v>0</v>
      </c>
      <c r="T44" s="54"/>
      <c r="U44" s="55">
        <f t="shared" si="3"/>
        <v>0</v>
      </c>
      <c r="V44" s="104">
        <v>33</v>
      </c>
      <c r="W44" s="109">
        <f>O44+Q44+S44+U44</f>
        <v>0.72727272727272729</v>
      </c>
      <c r="X44" s="193"/>
      <c r="Y44" s="254"/>
      <c r="Z44" s="254"/>
      <c r="AA44" s="255"/>
      <c r="AB44" s="255"/>
      <c r="AC44" s="242"/>
      <c r="AD44" s="242"/>
      <c r="AE44" s="184"/>
      <c r="AF44" s="184"/>
      <c r="AG44" s="184"/>
      <c r="AH44" s="184"/>
      <c r="AI44" s="192"/>
      <c r="AJ44" s="250"/>
      <c r="AK44" s="174"/>
      <c r="AL44" s="41"/>
      <c r="AM44" s="41"/>
    </row>
    <row r="45" spans="1:39" s="41" customFormat="1" ht="150.75" customHeight="1" x14ac:dyDescent="0.25">
      <c r="C45" s="92" t="s">
        <v>191</v>
      </c>
      <c r="D45" s="8" t="s">
        <v>29</v>
      </c>
      <c r="E45" s="8"/>
      <c r="F45" s="8" t="s">
        <v>225</v>
      </c>
      <c r="G45" s="44">
        <v>50</v>
      </c>
      <c r="H45" s="8" t="s">
        <v>98</v>
      </c>
      <c r="I45" s="8" t="s">
        <v>223</v>
      </c>
      <c r="J45" s="8" t="s">
        <v>99</v>
      </c>
      <c r="K45" s="8" t="s">
        <v>100</v>
      </c>
      <c r="L45" s="48" t="s">
        <v>101</v>
      </c>
      <c r="M45" s="38" t="s">
        <v>288</v>
      </c>
      <c r="N45" s="54">
        <v>2</v>
      </c>
      <c r="O45" s="77">
        <f>N45/V45</f>
        <v>0.10526315789473684</v>
      </c>
      <c r="P45" s="106">
        <v>6</v>
      </c>
      <c r="Q45" s="107">
        <f>P45/V45</f>
        <v>0.31578947368421051</v>
      </c>
      <c r="R45" s="54">
        <v>6</v>
      </c>
      <c r="S45" s="77">
        <v>0</v>
      </c>
      <c r="T45" s="54">
        <v>3</v>
      </c>
      <c r="U45" s="55">
        <v>0</v>
      </c>
      <c r="V45" s="104">
        <v>19</v>
      </c>
      <c r="W45" s="133">
        <f>O45+Q45+S45+U45</f>
        <v>0.42105263157894735</v>
      </c>
      <c r="X45" s="117" t="s">
        <v>140</v>
      </c>
      <c r="Y45" s="115">
        <v>0</v>
      </c>
      <c r="Z45" s="115">
        <v>0</v>
      </c>
      <c r="AA45" s="115">
        <v>79168320</v>
      </c>
      <c r="AB45" s="115">
        <v>33929280</v>
      </c>
      <c r="AC45" s="115">
        <v>94248000</v>
      </c>
      <c r="AD45" s="115">
        <v>71628480</v>
      </c>
      <c r="AE45" s="115">
        <v>0</v>
      </c>
      <c r="AF45" s="115">
        <v>0</v>
      </c>
      <c r="AG45" s="115">
        <f>Y45+AA45+AC45</f>
        <v>173416320</v>
      </c>
      <c r="AH45" s="115">
        <f>AB45+AD45</f>
        <v>105557760</v>
      </c>
      <c r="AI45" s="51" t="s">
        <v>137</v>
      </c>
      <c r="AJ45" s="51" t="s">
        <v>125</v>
      </c>
    </row>
    <row r="46" spans="1:39" ht="138.75" customHeight="1" x14ac:dyDescent="0.25">
      <c r="C46" s="92" t="s">
        <v>191</v>
      </c>
      <c r="D46" s="7" t="s">
        <v>29</v>
      </c>
      <c r="E46" s="7" t="s">
        <v>29</v>
      </c>
      <c r="F46" s="25" t="s">
        <v>93</v>
      </c>
      <c r="G46" s="96">
        <v>27</v>
      </c>
      <c r="H46" s="7" t="s">
        <v>239</v>
      </c>
      <c r="I46" s="7" t="s">
        <v>94</v>
      </c>
      <c r="J46" s="7" t="s">
        <v>95</v>
      </c>
      <c r="K46" s="7" t="s">
        <v>96</v>
      </c>
      <c r="L46" s="124" t="s">
        <v>97</v>
      </c>
      <c r="M46" s="38" t="s">
        <v>260</v>
      </c>
      <c r="N46" s="54">
        <v>0</v>
      </c>
      <c r="O46" s="77">
        <f t="shared" si="2"/>
        <v>0</v>
      </c>
      <c r="P46" s="104">
        <v>3</v>
      </c>
      <c r="Q46" s="103">
        <v>0</v>
      </c>
      <c r="R46" s="54">
        <v>8</v>
      </c>
      <c r="S46" s="77">
        <v>0</v>
      </c>
      <c r="T46" s="54">
        <v>4</v>
      </c>
      <c r="U46" s="55">
        <v>0</v>
      </c>
      <c r="V46" s="104">
        <v>9</v>
      </c>
      <c r="W46" s="133">
        <f>O46+Q46+S46+U46</f>
        <v>0</v>
      </c>
      <c r="X46" s="118" t="s">
        <v>140</v>
      </c>
      <c r="Y46" s="120">
        <v>0</v>
      </c>
      <c r="Z46" s="115">
        <v>0</v>
      </c>
      <c r="AA46" s="120">
        <v>0</v>
      </c>
      <c r="AB46" s="120">
        <v>0</v>
      </c>
      <c r="AC46" s="83">
        <v>40000000</v>
      </c>
      <c r="AD46" s="115">
        <v>13333333.3333333</v>
      </c>
      <c r="AE46" s="115">
        <v>0</v>
      </c>
      <c r="AF46" s="115">
        <v>0</v>
      </c>
      <c r="AG46" s="58">
        <f>Z46+AB46+AD46</f>
        <v>13333333.3333333</v>
      </c>
      <c r="AH46" s="115">
        <f>AA46+AC46+AE46</f>
        <v>40000000</v>
      </c>
      <c r="AI46" s="229" t="s">
        <v>240</v>
      </c>
      <c r="AJ46" s="51" t="s">
        <v>124</v>
      </c>
      <c r="AK46" s="145"/>
      <c r="AL46" s="41"/>
      <c r="AM46" s="41"/>
    </row>
    <row r="47" spans="1:39" ht="75" customHeight="1" x14ac:dyDescent="0.25">
      <c r="C47" s="227" t="s">
        <v>191</v>
      </c>
      <c r="D47" s="185"/>
      <c r="E47" s="185" t="s">
        <v>29</v>
      </c>
      <c r="F47" s="185" t="s">
        <v>102</v>
      </c>
      <c r="G47" s="185">
        <v>6</v>
      </c>
      <c r="H47" s="185" t="s">
        <v>236</v>
      </c>
      <c r="I47" s="185" t="s">
        <v>103</v>
      </c>
      <c r="J47" s="185" t="s">
        <v>105</v>
      </c>
      <c r="K47" s="8" t="s">
        <v>211</v>
      </c>
      <c r="L47" s="48" t="s">
        <v>177</v>
      </c>
      <c r="M47" s="265" t="s">
        <v>283</v>
      </c>
      <c r="N47" s="54">
        <v>0</v>
      </c>
      <c r="O47" s="77">
        <f t="shared" si="2"/>
        <v>0</v>
      </c>
      <c r="P47" s="104">
        <v>0</v>
      </c>
      <c r="Q47" s="103">
        <f t="shared" ref="Q47:Q56" si="5">P47/V47</f>
        <v>0</v>
      </c>
      <c r="R47" s="54">
        <v>2</v>
      </c>
      <c r="S47" s="77">
        <v>0</v>
      </c>
      <c r="T47" s="54">
        <v>0</v>
      </c>
      <c r="U47" s="55">
        <f>T47/V47</f>
        <v>0</v>
      </c>
      <c r="V47" s="104">
        <v>2</v>
      </c>
      <c r="W47" s="109">
        <f>Q47+S47+U47</f>
        <v>0</v>
      </c>
      <c r="X47" s="117" t="s">
        <v>140</v>
      </c>
      <c r="Y47" s="245">
        <v>0</v>
      </c>
      <c r="Z47" s="245">
        <v>0</v>
      </c>
      <c r="AA47" s="245">
        <v>0</v>
      </c>
      <c r="AB47" s="245">
        <v>0</v>
      </c>
      <c r="AC47" s="245">
        <v>100000000</v>
      </c>
      <c r="AD47" s="245">
        <v>0</v>
      </c>
      <c r="AE47" s="245">
        <v>100000000</v>
      </c>
      <c r="AF47" s="245">
        <v>0</v>
      </c>
      <c r="AG47" s="245">
        <v>100000000</v>
      </c>
      <c r="AH47" s="243">
        <f>Z47+AB47+AD47+AF47:AF48</f>
        <v>0</v>
      </c>
      <c r="AI47" s="251"/>
      <c r="AJ47" s="192" t="s">
        <v>124</v>
      </c>
      <c r="AK47" s="41"/>
      <c r="AL47" s="41"/>
      <c r="AM47" s="41"/>
    </row>
    <row r="48" spans="1:39" ht="72.75" customHeight="1" x14ac:dyDescent="0.25">
      <c r="C48" s="227"/>
      <c r="D48" s="175"/>
      <c r="E48" s="175"/>
      <c r="F48" s="175"/>
      <c r="G48" s="175"/>
      <c r="H48" s="175"/>
      <c r="I48" s="175"/>
      <c r="J48" s="175"/>
      <c r="K48" s="8" t="s">
        <v>206</v>
      </c>
      <c r="L48" s="48" t="s">
        <v>107</v>
      </c>
      <c r="M48" s="266"/>
      <c r="N48" s="54">
        <v>0</v>
      </c>
      <c r="O48" s="77">
        <f t="shared" si="2"/>
        <v>0</v>
      </c>
      <c r="P48" s="104">
        <v>0</v>
      </c>
      <c r="Q48" s="103">
        <f t="shared" si="5"/>
        <v>0</v>
      </c>
      <c r="R48" s="54">
        <v>1</v>
      </c>
      <c r="S48" s="77">
        <v>0</v>
      </c>
      <c r="T48" s="54">
        <v>1</v>
      </c>
      <c r="U48" s="55">
        <v>0</v>
      </c>
      <c r="V48" s="104">
        <v>2</v>
      </c>
      <c r="W48" s="109">
        <f>Q48+S48+U48</f>
        <v>0</v>
      </c>
      <c r="X48" s="117" t="s">
        <v>140</v>
      </c>
      <c r="Y48" s="246"/>
      <c r="Z48" s="246"/>
      <c r="AA48" s="246"/>
      <c r="AB48" s="246"/>
      <c r="AC48" s="246"/>
      <c r="AD48" s="246"/>
      <c r="AE48" s="246"/>
      <c r="AF48" s="246"/>
      <c r="AG48" s="246"/>
      <c r="AH48" s="244"/>
      <c r="AI48" s="251"/>
      <c r="AJ48" s="192"/>
      <c r="AK48" s="41"/>
      <c r="AL48" s="41"/>
      <c r="AM48" s="41"/>
    </row>
    <row r="49" spans="3:39" ht="76.5" customHeight="1" x14ac:dyDescent="0.25">
      <c r="C49" s="227"/>
      <c r="D49" s="175"/>
      <c r="E49" s="175"/>
      <c r="F49" s="176"/>
      <c r="G49" s="176"/>
      <c r="H49" s="176"/>
      <c r="I49" s="175"/>
      <c r="J49" s="175"/>
      <c r="K49" s="8" t="s">
        <v>234</v>
      </c>
      <c r="L49" s="48" t="s">
        <v>177</v>
      </c>
      <c r="M49" s="267" t="s">
        <v>284</v>
      </c>
      <c r="N49" s="54">
        <v>0</v>
      </c>
      <c r="O49" s="77">
        <f t="shared" si="2"/>
        <v>0</v>
      </c>
      <c r="P49" s="104">
        <v>0</v>
      </c>
      <c r="Q49" s="103">
        <f t="shared" si="5"/>
        <v>0</v>
      </c>
      <c r="R49" s="54">
        <v>2</v>
      </c>
      <c r="S49" s="77">
        <v>0</v>
      </c>
      <c r="T49" s="54">
        <v>0</v>
      </c>
      <c r="U49" s="55">
        <f>T49/V49</f>
        <v>0</v>
      </c>
      <c r="V49" s="104">
        <v>2</v>
      </c>
      <c r="W49" s="109">
        <f>Q49+S49+U49</f>
        <v>0</v>
      </c>
      <c r="X49" s="117" t="s">
        <v>140</v>
      </c>
      <c r="Y49" s="245">
        <v>0</v>
      </c>
      <c r="Z49" s="245">
        <v>0</v>
      </c>
      <c r="AA49" s="269">
        <v>150000000</v>
      </c>
      <c r="AB49" s="269">
        <v>3769920</v>
      </c>
      <c r="AC49" s="269">
        <v>146279080</v>
      </c>
      <c r="AD49" s="245">
        <v>0</v>
      </c>
      <c r="AE49" s="245">
        <v>0</v>
      </c>
      <c r="AF49" s="245">
        <v>0</v>
      </c>
      <c r="AG49" s="245">
        <v>150000000</v>
      </c>
      <c r="AH49" s="243">
        <f>AB49+AD49+AF49</f>
        <v>3769920</v>
      </c>
      <c r="AI49" s="251"/>
      <c r="AJ49" s="192"/>
      <c r="AK49" s="41"/>
      <c r="AL49" s="41"/>
      <c r="AM49" s="41"/>
    </row>
    <row r="50" spans="3:39" ht="69" customHeight="1" x14ac:dyDescent="0.25">
      <c r="C50" s="227"/>
      <c r="D50" s="175"/>
      <c r="E50" s="175"/>
      <c r="F50" s="8" t="s">
        <v>104</v>
      </c>
      <c r="G50" s="44">
        <v>6</v>
      </c>
      <c r="H50" s="8" t="s">
        <v>237</v>
      </c>
      <c r="I50" s="175"/>
      <c r="J50" s="176"/>
      <c r="K50" s="8" t="s">
        <v>212</v>
      </c>
      <c r="L50" s="48" t="s">
        <v>107</v>
      </c>
      <c r="M50" s="268"/>
      <c r="N50" s="54">
        <v>0</v>
      </c>
      <c r="O50" s="77">
        <v>0</v>
      </c>
      <c r="P50" s="104">
        <v>0</v>
      </c>
      <c r="Q50" s="103">
        <v>0</v>
      </c>
      <c r="R50" s="54">
        <v>1</v>
      </c>
      <c r="S50" s="77">
        <v>0</v>
      </c>
      <c r="T50" s="54">
        <v>0</v>
      </c>
      <c r="U50" s="55">
        <f>T50/V50</f>
        <v>0</v>
      </c>
      <c r="V50" s="104">
        <v>2</v>
      </c>
      <c r="W50" s="109">
        <f>Q50+S50+U50</f>
        <v>0</v>
      </c>
      <c r="X50" s="117" t="s">
        <v>140</v>
      </c>
      <c r="Y50" s="246"/>
      <c r="Z50" s="246"/>
      <c r="AA50" s="270"/>
      <c r="AB50" s="270"/>
      <c r="AC50" s="270"/>
      <c r="AD50" s="246"/>
      <c r="AE50" s="246"/>
      <c r="AF50" s="246"/>
      <c r="AG50" s="246"/>
      <c r="AH50" s="244"/>
      <c r="AI50" s="251"/>
      <c r="AJ50" s="192"/>
      <c r="AK50" s="41"/>
      <c r="AL50" s="41"/>
      <c r="AM50" s="41"/>
    </row>
    <row r="51" spans="3:39" ht="105.75" customHeight="1" x14ac:dyDescent="0.25">
      <c r="C51" s="227"/>
      <c r="D51" s="175"/>
      <c r="E51" s="175"/>
      <c r="F51" s="8" t="s">
        <v>108</v>
      </c>
      <c r="G51" s="44">
        <v>3</v>
      </c>
      <c r="H51" s="8" t="s">
        <v>238</v>
      </c>
      <c r="I51" s="175"/>
      <c r="J51" s="8" t="s">
        <v>105</v>
      </c>
      <c r="K51" s="8" t="s">
        <v>106</v>
      </c>
      <c r="L51" s="48" t="s">
        <v>235</v>
      </c>
      <c r="M51" s="38" t="s">
        <v>285</v>
      </c>
      <c r="N51" s="54">
        <v>0</v>
      </c>
      <c r="O51" s="77">
        <f>N51/V51</f>
        <v>0</v>
      </c>
      <c r="P51" s="104">
        <v>0</v>
      </c>
      <c r="Q51" s="103">
        <f>P51/V51</f>
        <v>0</v>
      </c>
      <c r="R51" s="54">
        <v>1</v>
      </c>
      <c r="S51" s="77">
        <v>0</v>
      </c>
      <c r="T51" s="54">
        <v>0</v>
      </c>
      <c r="U51" s="55">
        <f>T51/V51</f>
        <v>0</v>
      </c>
      <c r="V51" s="104">
        <v>1</v>
      </c>
      <c r="W51" s="109">
        <f>Q51+S51+U51</f>
        <v>0</v>
      </c>
      <c r="X51" s="117" t="s">
        <v>140</v>
      </c>
      <c r="Y51" s="59"/>
      <c r="Z51" s="59"/>
      <c r="AA51" s="59"/>
      <c r="AB51" s="59"/>
      <c r="AC51" s="115">
        <v>60000000</v>
      </c>
      <c r="AD51" s="115">
        <v>0</v>
      </c>
      <c r="AE51" s="115">
        <v>0</v>
      </c>
      <c r="AF51" s="115">
        <v>0</v>
      </c>
      <c r="AG51" s="115">
        <v>60000000</v>
      </c>
      <c r="AH51" s="115">
        <f>AD51+AF51</f>
        <v>0</v>
      </c>
      <c r="AI51" s="230"/>
      <c r="AJ51" s="192"/>
      <c r="AK51" s="41"/>
      <c r="AL51" s="41"/>
      <c r="AM51" s="41"/>
    </row>
    <row r="52" spans="3:39" ht="213" customHeight="1" x14ac:dyDescent="0.25">
      <c r="C52" s="227" t="s">
        <v>109</v>
      </c>
      <c r="D52" s="93" t="s">
        <v>29</v>
      </c>
      <c r="E52" s="93" t="s">
        <v>29</v>
      </c>
      <c r="F52" s="180" t="s">
        <v>110</v>
      </c>
      <c r="G52" s="180">
        <v>100</v>
      </c>
      <c r="H52" s="180" t="s">
        <v>111</v>
      </c>
      <c r="I52" s="185" t="s">
        <v>112</v>
      </c>
      <c r="J52" s="8" t="s">
        <v>113</v>
      </c>
      <c r="K52" s="49" t="s">
        <v>216</v>
      </c>
      <c r="L52" s="48" t="s">
        <v>133</v>
      </c>
      <c r="M52" s="40" t="s">
        <v>268</v>
      </c>
      <c r="N52" s="54">
        <v>0</v>
      </c>
      <c r="O52" s="77">
        <f t="shared" si="2"/>
        <v>0</v>
      </c>
      <c r="P52" s="104">
        <v>86</v>
      </c>
      <c r="Q52" s="103">
        <f>P52/V52-25%</f>
        <v>0.99637681159420288</v>
      </c>
      <c r="R52" s="78">
        <v>69</v>
      </c>
      <c r="S52" s="77">
        <v>0</v>
      </c>
      <c r="T52" s="78">
        <v>69</v>
      </c>
      <c r="U52" s="55">
        <f>T52/V52</f>
        <v>1</v>
      </c>
      <c r="V52" s="104">
        <v>69</v>
      </c>
      <c r="W52" s="109">
        <f>Q52+S52+U52-100%</f>
        <v>0.99637681159420288</v>
      </c>
      <c r="X52" s="229" t="s">
        <v>129</v>
      </c>
      <c r="Y52" s="73">
        <v>0</v>
      </c>
      <c r="Z52" s="73">
        <v>0</v>
      </c>
      <c r="AA52" s="73">
        <v>0</v>
      </c>
      <c r="AB52" s="73">
        <v>0</v>
      </c>
      <c r="AC52" s="73">
        <v>0</v>
      </c>
      <c r="AD52" s="73">
        <v>0</v>
      </c>
      <c r="AE52" s="73">
        <v>0</v>
      </c>
      <c r="AF52" s="73">
        <v>0</v>
      </c>
      <c r="AG52" s="73">
        <v>0</v>
      </c>
      <c r="AH52" s="73">
        <v>0</v>
      </c>
      <c r="AI52" s="170" t="s">
        <v>132</v>
      </c>
      <c r="AJ52" s="59" t="s">
        <v>126</v>
      </c>
    </row>
    <row r="53" spans="3:39" ht="171.75" customHeight="1" x14ac:dyDescent="0.25">
      <c r="C53" s="227"/>
      <c r="D53" s="94"/>
      <c r="E53" s="94"/>
      <c r="F53" s="181"/>
      <c r="G53" s="181"/>
      <c r="H53" s="181"/>
      <c r="I53" s="175"/>
      <c r="J53" s="8" t="s">
        <v>270</v>
      </c>
      <c r="K53" s="49" t="s">
        <v>249</v>
      </c>
      <c r="L53" s="48" t="s">
        <v>209</v>
      </c>
      <c r="M53" s="40" t="s">
        <v>269</v>
      </c>
      <c r="N53" s="54">
        <v>0</v>
      </c>
      <c r="O53" s="77">
        <f t="shared" si="2"/>
        <v>0</v>
      </c>
      <c r="P53" s="104">
        <v>0</v>
      </c>
      <c r="Q53" s="103">
        <f t="shared" si="5"/>
        <v>0</v>
      </c>
      <c r="R53" s="78">
        <v>17</v>
      </c>
      <c r="S53" s="77">
        <f>R53/V53</f>
        <v>1</v>
      </c>
      <c r="T53" s="77">
        <v>0</v>
      </c>
      <c r="U53" s="55">
        <f>T53/V53</f>
        <v>0</v>
      </c>
      <c r="V53" s="104">
        <v>17</v>
      </c>
      <c r="W53" s="109">
        <f>Q53+S53+U53</f>
        <v>1</v>
      </c>
      <c r="X53" s="230"/>
      <c r="Y53" s="73">
        <v>0</v>
      </c>
      <c r="Z53" s="73">
        <v>0</v>
      </c>
      <c r="AA53" s="73">
        <v>0</v>
      </c>
      <c r="AB53" s="73">
        <v>0</v>
      </c>
      <c r="AC53" s="73">
        <v>0</v>
      </c>
      <c r="AD53" s="73">
        <v>0</v>
      </c>
      <c r="AE53" s="73">
        <v>0</v>
      </c>
      <c r="AF53" s="73">
        <v>0</v>
      </c>
      <c r="AG53" s="73">
        <v>0</v>
      </c>
      <c r="AH53" s="73">
        <v>0</v>
      </c>
      <c r="AI53" s="171"/>
      <c r="AJ53" s="59"/>
    </row>
    <row r="54" spans="3:39" ht="154.5" customHeight="1" x14ac:dyDescent="0.25">
      <c r="C54" s="227"/>
      <c r="D54" s="95" t="s">
        <v>29</v>
      </c>
      <c r="E54" s="95" t="s">
        <v>29</v>
      </c>
      <c r="F54" s="180" t="s">
        <v>114</v>
      </c>
      <c r="G54" s="17">
        <v>30000</v>
      </c>
      <c r="H54" s="50" t="s">
        <v>115</v>
      </c>
      <c r="I54" s="175"/>
      <c r="J54" s="8" t="s">
        <v>116</v>
      </c>
      <c r="K54" s="49" t="s">
        <v>155</v>
      </c>
      <c r="L54" s="48" t="s">
        <v>154</v>
      </c>
      <c r="M54" s="38" t="s">
        <v>267</v>
      </c>
      <c r="N54" s="54">
        <v>0</v>
      </c>
      <c r="O54" s="77">
        <f t="shared" si="2"/>
        <v>0</v>
      </c>
      <c r="P54" s="104">
        <v>0</v>
      </c>
      <c r="Q54" s="103">
        <f t="shared" si="5"/>
        <v>0</v>
      </c>
      <c r="R54" s="78">
        <v>5434</v>
      </c>
      <c r="S54" s="77">
        <f>R54/V54</f>
        <v>1.000184060371802</v>
      </c>
      <c r="T54" s="54">
        <v>0</v>
      </c>
      <c r="U54" s="55">
        <v>0</v>
      </c>
      <c r="V54" s="104">
        <v>5433</v>
      </c>
      <c r="W54" s="109">
        <f>O54+Q54+S54+U54-4%</f>
        <v>0.96018406037180193</v>
      </c>
      <c r="X54" s="90" t="s">
        <v>158</v>
      </c>
      <c r="Y54" s="73">
        <v>0</v>
      </c>
      <c r="Z54" s="73">
        <v>0</v>
      </c>
      <c r="AA54" s="73">
        <v>0</v>
      </c>
      <c r="AB54" s="73">
        <v>0</v>
      </c>
      <c r="AC54" s="73">
        <v>0</v>
      </c>
      <c r="AD54" s="73">
        <v>0</v>
      </c>
      <c r="AE54" s="73">
        <v>0</v>
      </c>
      <c r="AF54" s="73">
        <v>0</v>
      </c>
      <c r="AG54" s="73">
        <v>0</v>
      </c>
      <c r="AH54" s="73">
        <v>0</v>
      </c>
      <c r="AI54" s="59" t="s">
        <v>131</v>
      </c>
      <c r="AJ54" s="59"/>
    </row>
    <row r="55" spans="3:39" ht="48.75" customHeight="1" x14ac:dyDescent="0.25">
      <c r="C55" s="92" t="s">
        <v>109</v>
      </c>
      <c r="D55" s="95" t="s">
        <v>29</v>
      </c>
      <c r="E55" s="95" t="s">
        <v>29</v>
      </c>
      <c r="F55" s="181"/>
      <c r="G55" s="17">
        <v>30000</v>
      </c>
      <c r="H55" s="50" t="s">
        <v>115</v>
      </c>
      <c r="I55" s="176"/>
      <c r="J55" s="113" t="s">
        <v>116</v>
      </c>
      <c r="K55" s="113" t="s">
        <v>156</v>
      </c>
      <c r="L55" s="80" t="s">
        <v>157</v>
      </c>
      <c r="M55" s="38" t="s">
        <v>218</v>
      </c>
      <c r="N55" s="54">
        <v>0</v>
      </c>
      <c r="O55" s="77">
        <f t="shared" si="2"/>
        <v>0</v>
      </c>
      <c r="P55" s="104">
        <v>10866</v>
      </c>
      <c r="Q55" s="103">
        <f t="shared" si="5"/>
        <v>0.52075146170804176</v>
      </c>
      <c r="R55" s="55">
        <v>0</v>
      </c>
      <c r="S55" s="77">
        <f>R55/V55</f>
        <v>0</v>
      </c>
      <c r="T55" s="54">
        <v>10000</v>
      </c>
      <c r="U55" s="55">
        <v>0</v>
      </c>
      <c r="V55" s="104">
        <v>20866</v>
      </c>
      <c r="W55" s="109">
        <f>O55+Q55+S55+U55</f>
        <v>0.52075146170804176</v>
      </c>
      <c r="X55" s="90"/>
      <c r="Y55" s="73">
        <v>0</v>
      </c>
      <c r="Z55" s="73">
        <v>0</v>
      </c>
      <c r="AA55" s="73">
        <v>0</v>
      </c>
      <c r="AB55" s="73">
        <v>0</v>
      </c>
      <c r="AC55" s="73">
        <v>0</v>
      </c>
      <c r="AD55" s="73">
        <v>0</v>
      </c>
      <c r="AE55" s="73">
        <v>0</v>
      </c>
      <c r="AF55" s="73">
        <v>0</v>
      </c>
      <c r="AG55" s="73">
        <v>0</v>
      </c>
      <c r="AH55" s="73">
        <v>0</v>
      </c>
      <c r="AI55" s="59"/>
      <c r="AJ55" s="59"/>
    </row>
    <row r="56" spans="3:39" ht="52.5" hidden="1" customHeight="1" x14ac:dyDescent="0.25">
      <c r="C56" s="92" t="s">
        <v>109</v>
      </c>
      <c r="D56" s="8" t="s">
        <v>29</v>
      </c>
      <c r="E56" s="8" t="s">
        <v>29</v>
      </c>
      <c r="F56" s="50" t="s">
        <v>67</v>
      </c>
      <c r="G56" s="16">
        <v>1</v>
      </c>
      <c r="H56" s="50" t="s">
        <v>68</v>
      </c>
      <c r="I56" s="8" t="s">
        <v>117</v>
      </c>
      <c r="J56" s="45" t="s">
        <v>118</v>
      </c>
      <c r="K56" s="45" t="s">
        <v>139</v>
      </c>
      <c r="L56" s="80" t="s">
        <v>119</v>
      </c>
      <c r="M56" s="38" t="s">
        <v>138</v>
      </c>
      <c r="N56" s="54">
        <v>100</v>
      </c>
      <c r="O56" s="77">
        <f t="shared" si="2"/>
        <v>0.33333333333333331</v>
      </c>
      <c r="P56" s="104">
        <v>100</v>
      </c>
      <c r="Q56" s="103">
        <f t="shared" si="5"/>
        <v>0.33333333333333331</v>
      </c>
      <c r="R56" s="54">
        <v>100</v>
      </c>
      <c r="S56" s="77">
        <f>R56/V56</f>
        <v>0.33333333333333331</v>
      </c>
      <c r="T56" s="54">
        <v>0</v>
      </c>
      <c r="U56" s="55">
        <f>T56/V56</f>
        <v>0</v>
      </c>
      <c r="V56" s="104">
        <v>300</v>
      </c>
      <c r="W56" s="109">
        <f>O56+Q56+S56+U56</f>
        <v>1</v>
      </c>
      <c r="X56" s="90" t="s">
        <v>128</v>
      </c>
      <c r="Y56" s="73">
        <v>0</v>
      </c>
      <c r="Z56" s="73">
        <v>0</v>
      </c>
      <c r="AA56" s="73">
        <v>0</v>
      </c>
      <c r="AB56" s="73">
        <v>0</v>
      </c>
      <c r="AC56" s="73">
        <v>0</v>
      </c>
      <c r="AD56" s="73">
        <v>0</v>
      </c>
      <c r="AE56" s="73">
        <v>0</v>
      </c>
      <c r="AF56" s="73">
        <v>0</v>
      </c>
      <c r="AG56" s="73">
        <v>0</v>
      </c>
      <c r="AH56" s="73">
        <v>0</v>
      </c>
      <c r="AI56" s="59"/>
      <c r="AJ56" s="59"/>
    </row>
    <row r="57" spans="3:39" x14ac:dyDescent="0.25">
      <c r="C57" s="11"/>
      <c r="D57" s="22"/>
      <c r="E57" s="22"/>
      <c r="F57" s="9"/>
      <c r="G57" s="18"/>
      <c r="H57" s="9"/>
      <c r="I57" s="22"/>
      <c r="J57" s="22"/>
      <c r="K57" s="12"/>
      <c r="L57" s="21"/>
      <c r="M57" s="26"/>
      <c r="N57" s="12"/>
      <c r="O57" s="149"/>
      <c r="P57" s="12"/>
      <c r="Q57" s="149"/>
      <c r="R57" s="12"/>
      <c r="S57" s="149"/>
      <c r="T57" s="12"/>
      <c r="U57" s="13"/>
      <c r="V57" s="12"/>
      <c r="W57" s="13"/>
      <c r="X57" s="52"/>
      <c r="Y57" s="14"/>
      <c r="Z57" s="14"/>
      <c r="AA57" s="14"/>
      <c r="AB57" s="14"/>
      <c r="AC57" s="14"/>
      <c r="AD57" s="14"/>
      <c r="AE57" s="14"/>
      <c r="AF57" s="14"/>
      <c r="AG57" s="10"/>
      <c r="AH57" s="14"/>
      <c r="AI57" s="14"/>
      <c r="AJ57" s="29"/>
    </row>
    <row r="58" spans="3:39" x14ac:dyDescent="0.25">
      <c r="C58" s="11"/>
      <c r="D58" s="22"/>
      <c r="E58" s="22"/>
      <c r="F58" s="9"/>
      <c r="G58" s="18"/>
      <c r="H58" s="9"/>
      <c r="I58" s="22"/>
      <c r="J58" s="22"/>
      <c r="K58" s="12"/>
      <c r="L58" s="21"/>
      <c r="M58" s="26"/>
      <c r="N58" s="12"/>
      <c r="O58" s="149"/>
      <c r="P58" s="12"/>
      <c r="Q58" s="149"/>
      <c r="R58" s="12"/>
      <c r="S58" s="149"/>
      <c r="T58" s="12"/>
      <c r="U58" s="13"/>
      <c r="V58" s="12"/>
      <c r="W58" s="13"/>
      <c r="X58" s="52"/>
      <c r="Y58" s="14"/>
      <c r="Z58" s="14"/>
      <c r="AA58" s="14"/>
      <c r="AB58" s="14"/>
      <c r="AC58" s="14"/>
      <c r="AD58" s="14"/>
      <c r="AE58" s="14"/>
      <c r="AF58" s="14"/>
      <c r="AG58" s="10"/>
      <c r="AH58" s="14"/>
      <c r="AI58" s="14"/>
      <c r="AJ58" s="30"/>
    </row>
    <row r="59" spans="3:39" x14ac:dyDescent="0.25">
      <c r="C59" s="11"/>
      <c r="D59" s="22"/>
      <c r="E59" s="22"/>
      <c r="F59" s="9"/>
      <c r="G59" s="18"/>
      <c r="H59" s="9"/>
      <c r="I59" s="22"/>
      <c r="J59" s="22"/>
      <c r="K59" s="12"/>
      <c r="L59" s="21"/>
      <c r="M59" s="26"/>
      <c r="N59" s="12"/>
      <c r="O59" s="149"/>
      <c r="P59" s="12"/>
      <c r="Q59" s="149"/>
      <c r="R59" s="12"/>
      <c r="S59" s="149"/>
      <c r="T59" s="12"/>
      <c r="U59" s="13"/>
      <c r="V59" s="12"/>
      <c r="W59" s="13"/>
      <c r="X59" s="52"/>
      <c r="Y59" s="14"/>
      <c r="Z59" s="14"/>
      <c r="AA59" s="14"/>
      <c r="AB59" s="14"/>
      <c r="AC59" s="14"/>
      <c r="AD59" s="14"/>
      <c r="AE59" s="14"/>
      <c r="AF59" s="14"/>
      <c r="AG59" s="10"/>
      <c r="AH59" s="14"/>
      <c r="AI59" s="14"/>
      <c r="AJ59" s="30"/>
    </row>
    <row r="60" spans="3:39" x14ac:dyDescent="0.25">
      <c r="C60" s="1" t="s">
        <v>142</v>
      </c>
      <c r="D60" s="23"/>
      <c r="E60" s="23"/>
      <c r="F60" s="2"/>
      <c r="G60" s="19"/>
      <c r="H60" s="2"/>
      <c r="I60" s="150"/>
      <c r="J60" s="150"/>
      <c r="K60" s="151" t="s">
        <v>143</v>
      </c>
      <c r="L60" s="152" t="s">
        <v>144</v>
      </c>
      <c r="M60" s="153"/>
      <c r="N60" s="12"/>
      <c r="O60" s="12"/>
      <c r="P60" s="12"/>
      <c r="Q60" s="13"/>
      <c r="R60" s="12"/>
      <c r="S60" s="3" t="s">
        <v>145</v>
      </c>
      <c r="T60" s="3" t="s">
        <v>228</v>
      </c>
      <c r="U60" s="12"/>
      <c r="V60" s="12"/>
      <c r="W60" s="12"/>
      <c r="X60" s="154"/>
      <c r="Y60" s="9"/>
      <c r="Z60" s="10"/>
      <c r="AA60" s="10"/>
      <c r="AB60" s="10"/>
      <c r="AC60" s="10"/>
      <c r="AD60" s="10"/>
      <c r="AE60" s="10"/>
      <c r="AF60" s="10"/>
      <c r="AG60" s="10"/>
      <c r="AH60" s="10"/>
      <c r="AI60" s="10"/>
      <c r="AJ60" s="31"/>
    </row>
    <row r="61" spans="3:39" s="41" customFormat="1" x14ac:dyDescent="0.25">
      <c r="C61" s="3"/>
      <c r="D61" s="150"/>
      <c r="E61" s="150"/>
      <c r="F61" s="3"/>
      <c r="G61" s="155"/>
      <c r="H61" s="3"/>
      <c r="I61" s="150"/>
      <c r="J61" s="150"/>
      <c r="K61" s="3"/>
      <c r="L61" s="152"/>
      <c r="M61" s="153"/>
      <c r="N61" s="3"/>
      <c r="O61" s="3"/>
      <c r="P61" s="3"/>
      <c r="Q61" s="156"/>
      <c r="R61" s="3"/>
      <c r="S61" s="3"/>
      <c r="T61" s="3"/>
      <c r="U61" s="3"/>
      <c r="V61" s="3"/>
      <c r="W61" s="3"/>
      <c r="X61" s="157"/>
      <c r="Y61" s="3"/>
      <c r="Z61" s="3"/>
      <c r="AA61" s="3"/>
      <c r="AB61" s="3"/>
      <c r="AC61" s="3"/>
      <c r="AD61" s="3"/>
      <c r="AE61" s="3"/>
      <c r="AF61" s="3"/>
      <c r="AG61" s="3"/>
      <c r="AH61" s="3"/>
      <c r="AI61" s="3"/>
      <c r="AJ61" s="4"/>
    </row>
    <row r="62" spans="3:39" s="41" customFormat="1" x14ac:dyDescent="0.25">
      <c r="D62" s="158"/>
      <c r="E62" s="158"/>
      <c r="G62" s="159"/>
      <c r="I62" s="158"/>
      <c r="J62" s="158"/>
      <c r="L62" s="160"/>
      <c r="M62" s="161"/>
      <c r="Q62" s="162"/>
      <c r="X62" s="163"/>
      <c r="AJ62" s="164"/>
    </row>
    <row r="63" spans="3:39" s="41" customFormat="1" x14ac:dyDescent="0.25">
      <c r="D63" s="158"/>
      <c r="E63" s="158"/>
      <c r="G63" s="159"/>
      <c r="I63" s="158"/>
      <c r="J63" s="158"/>
      <c r="L63" s="160"/>
      <c r="M63" s="161"/>
      <c r="Q63" s="162"/>
      <c r="X63" s="163"/>
      <c r="AJ63" s="164"/>
    </row>
    <row r="64" spans="3:39" s="41" customFormat="1" x14ac:dyDescent="0.25">
      <c r="D64" s="158"/>
      <c r="E64" s="158"/>
      <c r="G64" s="159"/>
      <c r="I64" s="158"/>
      <c r="J64" s="158"/>
      <c r="L64" s="160"/>
      <c r="M64" s="161"/>
      <c r="Q64" s="162"/>
      <c r="X64" s="163"/>
      <c r="AJ64" s="164"/>
    </row>
    <row r="65" spans="4:36" s="41" customFormat="1" x14ac:dyDescent="0.25">
      <c r="D65" s="158"/>
      <c r="E65" s="158"/>
      <c r="G65" s="159"/>
      <c r="I65" s="158"/>
      <c r="J65" s="158"/>
      <c r="L65" s="160"/>
      <c r="M65" s="161"/>
      <c r="Q65" s="162"/>
      <c r="X65" s="163"/>
      <c r="AJ65" s="164"/>
    </row>
    <row r="66" spans="4:36" s="41" customFormat="1" x14ac:dyDescent="0.25">
      <c r="D66" s="158"/>
      <c r="E66" s="158"/>
      <c r="G66" s="159"/>
      <c r="I66" s="158"/>
      <c r="J66" s="158"/>
      <c r="L66" s="160"/>
      <c r="M66" s="161"/>
      <c r="Q66" s="162"/>
      <c r="X66" s="163"/>
      <c r="AJ66" s="164"/>
    </row>
    <row r="67" spans="4:36" s="41" customFormat="1" x14ac:dyDescent="0.25">
      <c r="D67" s="158"/>
      <c r="E67" s="158"/>
      <c r="G67" s="159"/>
      <c r="I67" s="158"/>
      <c r="J67" s="158"/>
      <c r="L67" s="160"/>
      <c r="M67" s="161"/>
      <c r="Q67" s="162"/>
      <c r="X67" s="163"/>
      <c r="AJ67" s="164"/>
    </row>
    <row r="68" spans="4:36" s="41" customFormat="1" x14ac:dyDescent="0.25">
      <c r="D68" s="158"/>
      <c r="E68" s="158"/>
      <c r="G68" s="159"/>
      <c r="I68" s="158"/>
      <c r="J68" s="158"/>
      <c r="L68" s="160"/>
      <c r="M68" s="161"/>
      <c r="Q68" s="162"/>
      <c r="X68" s="163"/>
      <c r="AJ68" s="164"/>
    </row>
    <row r="69" spans="4:36" s="41" customFormat="1" x14ac:dyDescent="0.25">
      <c r="D69" s="158"/>
      <c r="E69" s="158"/>
      <c r="G69" s="159"/>
      <c r="I69" s="158"/>
      <c r="J69" s="158"/>
      <c r="L69" s="160"/>
      <c r="M69" s="161"/>
      <c r="Q69" s="162"/>
      <c r="X69" s="163"/>
      <c r="AJ69" s="164"/>
    </row>
    <row r="70" spans="4:36" s="41" customFormat="1" x14ac:dyDescent="0.25">
      <c r="D70" s="158"/>
      <c r="E70" s="158"/>
      <c r="G70" s="159"/>
      <c r="I70" s="158"/>
      <c r="J70" s="158"/>
      <c r="L70" s="160"/>
      <c r="M70" s="161"/>
      <c r="Q70" s="162"/>
      <c r="X70" s="163"/>
      <c r="AJ70" s="164"/>
    </row>
    <row r="71" spans="4:36" s="41" customFormat="1" x14ac:dyDescent="0.25">
      <c r="D71" s="158"/>
      <c r="E71" s="158"/>
      <c r="G71" s="159"/>
      <c r="I71" s="158"/>
      <c r="J71" s="158"/>
      <c r="L71" s="160"/>
      <c r="M71" s="161"/>
      <c r="Q71" s="162"/>
      <c r="X71" s="163"/>
      <c r="AJ71" s="164"/>
    </row>
    <row r="72" spans="4:36" s="41" customFormat="1" x14ac:dyDescent="0.25">
      <c r="D72" s="158"/>
      <c r="E72" s="158"/>
      <c r="G72" s="159"/>
      <c r="I72" s="158"/>
      <c r="J72" s="158"/>
      <c r="L72" s="160"/>
      <c r="M72" s="161"/>
      <c r="Q72" s="162"/>
      <c r="X72" s="163"/>
      <c r="AJ72" s="164"/>
    </row>
    <row r="73" spans="4:36" s="41" customFormat="1" x14ac:dyDescent="0.25">
      <c r="D73" s="158"/>
      <c r="E73" s="158"/>
      <c r="G73" s="159"/>
      <c r="I73" s="158"/>
      <c r="J73" s="158"/>
      <c r="L73" s="160"/>
      <c r="M73" s="161"/>
      <c r="Q73" s="162"/>
      <c r="X73" s="163"/>
      <c r="AJ73" s="164"/>
    </row>
    <row r="74" spans="4:36" s="41" customFormat="1" x14ac:dyDescent="0.25">
      <c r="D74" s="158"/>
      <c r="E74" s="158"/>
      <c r="G74" s="159"/>
      <c r="I74" s="158"/>
      <c r="J74" s="158"/>
      <c r="L74" s="160"/>
      <c r="M74" s="161"/>
      <c r="Q74" s="162"/>
      <c r="X74" s="163"/>
      <c r="AJ74" s="164"/>
    </row>
    <row r="75" spans="4:36" s="41" customFormat="1" x14ac:dyDescent="0.25">
      <c r="D75" s="158"/>
      <c r="E75" s="158"/>
      <c r="G75" s="159"/>
      <c r="I75" s="158"/>
      <c r="J75" s="158"/>
      <c r="L75" s="160"/>
      <c r="M75" s="161"/>
      <c r="Q75" s="162"/>
      <c r="X75" s="163"/>
      <c r="AJ75" s="164"/>
    </row>
    <row r="76" spans="4:36" s="41" customFormat="1" x14ac:dyDescent="0.25">
      <c r="D76" s="158"/>
      <c r="E76" s="158"/>
      <c r="G76" s="159"/>
      <c r="I76" s="158"/>
      <c r="J76" s="158"/>
      <c r="L76" s="160"/>
      <c r="M76" s="161"/>
      <c r="Q76" s="162"/>
      <c r="X76" s="163"/>
      <c r="AJ76" s="164"/>
    </row>
    <row r="77" spans="4:36" s="41" customFormat="1" x14ac:dyDescent="0.25">
      <c r="D77" s="158"/>
      <c r="E77" s="158"/>
      <c r="G77" s="159"/>
      <c r="I77" s="158"/>
      <c r="J77" s="158"/>
      <c r="L77" s="160"/>
      <c r="M77" s="161"/>
      <c r="Q77" s="162"/>
      <c r="X77" s="163"/>
      <c r="AJ77" s="164"/>
    </row>
    <row r="78" spans="4:36" s="41" customFormat="1" x14ac:dyDescent="0.25">
      <c r="D78" s="158"/>
      <c r="E78" s="158"/>
      <c r="G78" s="159"/>
      <c r="I78" s="158"/>
      <c r="J78" s="158"/>
      <c r="L78" s="160"/>
      <c r="M78" s="161"/>
      <c r="Q78" s="162"/>
      <c r="X78" s="163"/>
      <c r="AJ78" s="164"/>
    </row>
    <row r="79" spans="4:36" s="41" customFormat="1" x14ac:dyDescent="0.25">
      <c r="D79" s="158"/>
      <c r="E79" s="158"/>
      <c r="G79" s="159"/>
      <c r="I79" s="158"/>
      <c r="J79" s="158"/>
      <c r="L79" s="160"/>
      <c r="M79" s="161"/>
      <c r="Q79" s="162"/>
      <c r="X79" s="163"/>
      <c r="AJ79" s="164"/>
    </row>
    <row r="80" spans="4:36" s="41" customFormat="1" x14ac:dyDescent="0.25">
      <c r="D80" s="158"/>
      <c r="E80" s="158"/>
      <c r="G80" s="159"/>
      <c r="I80" s="158"/>
      <c r="J80" s="158"/>
      <c r="L80" s="160"/>
      <c r="M80" s="161"/>
      <c r="Q80" s="162"/>
      <c r="X80" s="163"/>
      <c r="AJ80" s="164"/>
    </row>
  </sheetData>
  <mergeCells count="176">
    <mergeCell ref="AI52:AI53"/>
    <mergeCell ref="F54:F55"/>
    <mergeCell ref="C52:C54"/>
    <mergeCell ref="F52:F53"/>
    <mergeCell ref="G52:G53"/>
    <mergeCell ref="H52:H53"/>
    <mergeCell ref="I52:I55"/>
    <mergeCell ref="X52:X53"/>
    <mergeCell ref="AB49:AB50"/>
    <mergeCell ref="AC49:AC50"/>
    <mergeCell ref="AD49:AD50"/>
    <mergeCell ref="AE49:AE50"/>
    <mergeCell ref="AF49:AF50"/>
    <mergeCell ref="AG49:AG50"/>
    <mergeCell ref="C47:C51"/>
    <mergeCell ref="D47:D51"/>
    <mergeCell ref="E47:E51"/>
    <mergeCell ref="F47:F49"/>
    <mergeCell ref="G47:G49"/>
    <mergeCell ref="H47:H49"/>
    <mergeCell ref="AB47:AB48"/>
    <mergeCell ref="AC47:AC48"/>
    <mergeCell ref="AD47:AD48"/>
    <mergeCell ref="AE47:AE48"/>
    <mergeCell ref="AF47:AF48"/>
    <mergeCell ref="AG47:AG48"/>
    <mergeCell ref="I47:I51"/>
    <mergeCell ref="J47:J50"/>
    <mergeCell ref="M47:M48"/>
    <mergeCell ref="Y47:Y48"/>
    <mergeCell ref="Z47:Z48"/>
    <mergeCell ref="AA47:AA48"/>
    <mergeCell ref="M49:M50"/>
    <mergeCell ref="Y49:Y50"/>
    <mergeCell ref="Z49:Z50"/>
    <mergeCell ref="AA49:AA50"/>
    <mergeCell ref="AG42:AG44"/>
    <mergeCell ref="AH42:AH44"/>
    <mergeCell ref="AI42:AI44"/>
    <mergeCell ref="AJ42:AJ44"/>
    <mergeCell ref="AK42:AK44"/>
    <mergeCell ref="AI46:AI51"/>
    <mergeCell ref="AH47:AH48"/>
    <mergeCell ref="AJ47:AJ51"/>
    <mergeCell ref="AH49:AH50"/>
    <mergeCell ref="AA42:AA44"/>
    <mergeCell ref="AB42:AB44"/>
    <mergeCell ref="AC42:AC44"/>
    <mergeCell ref="AD42:AD44"/>
    <mergeCell ref="AE42:AE44"/>
    <mergeCell ref="AF42:AF44"/>
    <mergeCell ref="J42:J44"/>
    <mergeCell ref="L42:L44"/>
    <mergeCell ref="M42:M44"/>
    <mergeCell ref="X42:X44"/>
    <mergeCell ref="Y42:Y44"/>
    <mergeCell ref="Z42:Z44"/>
    <mergeCell ref="C42:C44"/>
    <mergeCell ref="D42:D44"/>
    <mergeCell ref="E42:E44"/>
    <mergeCell ref="F42:F44"/>
    <mergeCell ref="H42:H44"/>
    <mergeCell ref="I42:I44"/>
    <mergeCell ref="I37:I41"/>
    <mergeCell ref="J37:J41"/>
    <mergeCell ref="K37:K39"/>
    <mergeCell ref="L37:L38"/>
    <mergeCell ref="AJ37:AJ38"/>
    <mergeCell ref="K40:K41"/>
    <mergeCell ref="L40:L41"/>
    <mergeCell ref="AI40:AI41"/>
    <mergeCell ref="AJ40:AJ41"/>
    <mergeCell ref="C37:C41"/>
    <mergeCell ref="D37:D41"/>
    <mergeCell ref="E37:E41"/>
    <mergeCell ref="F37:F41"/>
    <mergeCell ref="G37:G41"/>
    <mergeCell ref="H37:H41"/>
    <mergeCell ref="AJ31:AJ36"/>
    <mergeCell ref="J32:J33"/>
    <mergeCell ref="X32:X33"/>
    <mergeCell ref="H34:H36"/>
    <mergeCell ref="I34:I36"/>
    <mergeCell ref="J34:J35"/>
    <mergeCell ref="X34:X36"/>
    <mergeCell ref="AD31:AD33"/>
    <mergeCell ref="AE31:AE33"/>
    <mergeCell ref="AF31:AF33"/>
    <mergeCell ref="AG31:AG33"/>
    <mergeCell ref="AH31:AH33"/>
    <mergeCell ref="AI31:AI33"/>
    <mergeCell ref="I31:I33"/>
    <mergeCell ref="Y31:Y33"/>
    <mergeCell ref="Z31:Z33"/>
    <mergeCell ref="AA31:AA33"/>
    <mergeCell ref="AB31:AB33"/>
    <mergeCell ref="AC31:AC33"/>
    <mergeCell ref="C31:C36"/>
    <mergeCell ref="D31:D33"/>
    <mergeCell ref="E31:E33"/>
    <mergeCell ref="F31:F36"/>
    <mergeCell ref="G31:G36"/>
    <mergeCell ref="H31:H33"/>
    <mergeCell ref="I26:I27"/>
    <mergeCell ref="J26:J27"/>
    <mergeCell ref="K26:K27"/>
    <mergeCell ref="AJ29:AJ30"/>
    <mergeCell ref="X16:X17"/>
    <mergeCell ref="AJ16:AJ18"/>
    <mergeCell ref="AJ19:AJ24"/>
    <mergeCell ref="AJ25:AJ28"/>
    <mergeCell ref="C26:C27"/>
    <mergeCell ref="D26:D27"/>
    <mergeCell ref="E26:E27"/>
    <mergeCell ref="F26:F27"/>
    <mergeCell ref="G26:G27"/>
    <mergeCell ref="H26:H27"/>
    <mergeCell ref="C16:C18"/>
    <mergeCell ref="D16:D18"/>
    <mergeCell ref="E16:E18"/>
    <mergeCell ref="I16:I18"/>
    <mergeCell ref="I9:I11"/>
    <mergeCell ref="J9:J11"/>
    <mergeCell ref="X9:X10"/>
    <mergeCell ref="M26:M27"/>
    <mergeCell ref="X26:X27"/>
    <mergeCell ref="AI9:AI10"/>
    <mergeCell ref="AJ9:AJ12"/>
    <mergeCell ref="C13:C14"/>
    <mergeCell ref="D13:D14"/>
    <mergeCell ref="E13:E14"/>
    <mergeCell ref="F13:F14"/>
    <mergeCell ref="G13:G14"/>
    <mergeCell ref="C9:C11"/>
    <mergeCell ref="D9:D11"/>
    <mergeCell ref="E9:E11"/>
    <mergeCell ref="F9:F11"/>
    <mergeCell ref="G9:G11"/>
    <mergeCell ref="H9:H11"/>
    <mergeCell ref="H13:H14"/>
    <mergeCell ref="I13:I14"/>
    <mergeCell ref="Y7:Z7"/>
    <mergeCell ref="AA7:AB7"/>
    <mergeCell ref="L6:L8"/>
    <mergeCell ref="M6:M8"/>
    <mergeCell ref="N6:W6"/>
    <mergeCell ref="X6:X8"/>
    <mergeCell ref="Y6:AH6"/>
    <mergeCell ref="AI6:AI8"/>
    <mergeCell ref="AC7:AD7"/>
    <mergeCell ref="AE7:AF7"/>
    <mergeCell ref="AG7:AH7"/>
    <mergeCell ref="C1:I4"/>
    <mergeCell ref="J1:AA1"/>
    <mergeCell ref="J2:AA2"/>
    <mergeCell ref="J3:AA3"/>
    <mergeCell ref="J4:M4"/>
    <mergeCell ref="N4:Y4"/>
    <mergeCell ref="C5:M5"/>
    <mergeCell ref="N5:AJ5"/>
    <mergeCell ref="C6:C8"/>
    <mergeCell ref="D6:E6"/>
    <mergeCell ref="F6:F8"/>
    <mergeCell ref="G6:G8"/>
    <mergeCell ref="H6:H8"/>
    <mergeCell ref="I6:I8"/>
    <mergeCell ref="J6:J8"/>
    <mergeCell ref="K6:K8"/>
    <mergeCell ref="AJ6:AJ8"/>
    <mergeCell ref="D7:D8"/>
    <mergeCell ref="E7:E8"/>
    <mergeCell ref="N7:O7"/>
    <mergeCell ref="P7:Q7"/>
    <mergeCell ref="R7:S7"/>
    <mergeCell ref="T7:U7"/>
    <mergeCell ref="V7:W7"/>
  </mergeCells>
  <pageMargins left="0.7" right="0.7" top="0.75" bottom="0.75" header="0.3" footer="0.3"/>
  <pageSetup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D5AF7F73D655794996409E1327CF4274" ma:contentTypeVersion="5" ma:contentTypeDescription="Crear nuevo documento." ma:contentTypeScope="" ma:versionID="beb23b2c9b86dfc83569f27eba7bf8ea">
  <xsd:schema xmlns:xsd="http://www.w3.org/2001/XMLSchema" xmlns:xs="http://www.w3.org/2001/XMLSchema" xmlns:p="http://schemas.microsoft.com/office/2006/metadata/properties" xmlns:ns1="http://schemas.microsoft.com/sharepoint/v3" xmlns:ns2="a63a892c-fd16-4cde-903e-247ab9a02542" targetNamespace="http://schemas.microsoft.com/office/2006/metadata/properties" ma:root="true" ma:fieldsID="45af92dbe6b12a4802b26a358769c31e" ns1:_="" ns2:_="">
    <xsd:import namespace="http://schemas.microsoft.com/sharepoint/v3"/>
    <xsd:import namespace="a63a892c-fd16-4cde-903e-247ab9a02542"/>
    <xsd:element name="properties">
      <xsd:complexType>
        <xsd:sequence>
          <xsd:element name="documentManagement">
            <xsd:complexType>
              <xsd:all>
                <xsd:element ref="ns1:PublishingStartDate" minOccurs="0"/>
                <xsd:element ref="ns1:PublishingExpirationDate" minOccurs="0"/>
                <xsd:element ref="ns2:Clasificaci_x00f3_n" minOccurs="0"/>
                <xsd:element ref="ns2:A_x00f1_o" minOccurs="0"/>
                <xsd:element ref="ns2:Fecha" minOccurs="0"/>
                <xsd:element ref="ns2:Descripci_x00f3_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Fecha de inicio programada" ma:description="Fecha de inicio programada es una columna del sitio que crea la característica Publicación. Se usa para especificar la fecha y la hora a la que esta página se presentará por primera vez a los visitantes del sitio." ma:hidden="true" ma:internalName="PublishingStartDate">
      <xsd:simpleType>
        <xsd:restriction base="dms:Unknown"/>
      </xsd:simpleType>
    </xsd:element>
    <xsd:element name="PublishingExpirationDate" ma:index="9" nillable="true" ma:displayName="Fecha de finalización programada" ma:description="Fecha de finalización programada es una columna del sitio que crea la característica Publicación. Se usa para especificar la fecha y la hora a la que esta página dejará de presentarse a los visitantes del sitio."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a63a892c-fd16-4cde-903e-247ab9a02542" elementFormDefault="qualified">
    <xsd:import namespace="http://schemas.microsoft.com/office/2006/documentManagement/types"/>
    <xsd:import namespace="http://schemas.microsoft.com/office/infopath/2007/PartnerControls"/>
    <xsd:element name="Clasificaci_x00f3_n" ma:index="10" nillable="true" ma:displayName="Clasificación" ma:default="​Plan Operativo Anual de Inspección y Vigilancia" ma:format="Dropdown" ma:internalName="Clasificaci_x00f3_n">
      <xsd:simpleType>
        <xsd:restriction base="dms:Choice">
          <xsd:enumeration value="Convocatorias Empleos Vacantes"/>
          <xsd:enumeration value="Educación Inicial"/>
          <xsd:enumeration value="Estrategia Casanare Joven"/>
          <xsd:enumeration value="Experiencias"/>
          <xsd:enumeration value="​Plan Operativo Anual de Inspección y Vigilancia"/>
          <xsd:enumeration value="Otros"/>
        </xsd:restriction>
      </xsd:simpleType>
    </xsd:element>
    <xsd:element name="A_x00f1_o" ma:index="11" nillable="true" ma:displayName="Año" ma:default="2024" ma:format="Dropdown" ma:internalName="A_x00f1_o">
      <xsd:simpleType>
        <xsd:restriction base="dms:Choice">
          <xsd:enumeration value="2027"/>
          <xsd:enumeration value="2026"/>
          <xsd:enumeration value="2025"/>
          <xsd:enumeration value="2024"/>
          <xsd:enumeration value="2023"/>
          <xsd:enumeration value="2022"/>
          <xsd:enumeration value="2021"/>
          <xsd:enumeration value="2020"/>
          <xsd:enumeration value="2019"/>
          <xsd:enumeration value="2018"/>
          <xsd:enumeration value="2017"/>
          <xsd:enumeration value="2016"/>
        </xsd:restriction>
      </xsd:simpleType>
    </xsd:element>
    <xsd:element name="Fecha" ma:index="12" nillable="true" ma:displayName="Fecha" ma:default="[today]" ma:format="DateOnly" ma:internalName="Fecha">
      <xsd:simpleType>
        <xsd:restriction base="dms:DateTime"/>
      </xsd:simpleType>
    </xsd:element>
    <xsd:element name="Descripci_x00f3_n" ma:index="13" nillable="true" ma:displayName="Descripción" ma:internalName="Descripci_x00f3_n">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Descripci_x00f3_n xmlns="a63a892c-fd16-4cde-903e-247ab9a02542" xsi:nil="true"/>
    <Clasificaci_x00f3_n xmlns="a63a892c-fd16-4cde-903e-247ab9a02542">Otros</Clasificaci_x00f3_n>
    <Fecha xmlns="a63a892c-fd16-4cde-903e-247ab9a02542">2023-12-13T05:00:00+00:00</Fecha>
    <PublishingExpirationDate xmlns="http://schemas.microsoft.com/sharepoint/v3" xsi:nil="true"/>
    <A_x00f1_o xmlns="a63a892c-fd16-4cde-903e-247ab9a02542">2023</A_x00f1_o>
    <PublishingStartDate xmlns="http://schemas.microsoft.com/sharepoint/v3" xsi:nil="true"/>
  </documentManagement>
</p:properties>
</file>

<file path=customXml/itemProps1.xml><?xml version="1.0" encoding="utf-8"?>
<ds:datastoreItem xmlns:ds="http://schemas.openxmlformats.org/officeDocument/2006/customXml" ds:itemID="{A67C4F50-1FC0-4938-BCF4-7633DCAF23B2}"/>
</file>

<file path=customXml/itemProps2.xml><?xml version="1.0" encoding="utf-8"?>
<ds:datastoreItem xmlns:ds="http://schemas.openxmlformats.org/officeDocument/2006/customXml" ds:itemID="{1A135A9E-D4E3-4106-AC06-BCAC5229D356}"/>
</file>

<file path=customXml/itemProps3.xml><?xml version="1.0" encoding="utf-8"?>
<ds:datastoreItem xmlns:ds="http://schemas.openxmlformats.org/officeDocument/2006/customXml" ds:itemID="{1A76F510-D563-4532-8F41-6AEAC73DF2F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Sgto II trimstre 2023</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SIGCE - ISCE</dc:creator>
  <cp:lastModifiedBy>Nidia Giraldo Cruz</cp:lastModifiedBy>
  <cp:lastPrinted>2022-12-19T02:32:01Z</cp:lastPrinted>
  <dcterms:created xsi:type="dcterms:W3CDTF">2018-11-07T15:38:38Z</dcterms:created>
  <dcterms:modified xsi:type="dcterms:W3CDTF">2023-12-13T16:46:37Z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0x010100D5AF7F73D655794996409E1327CF4274</vt:lpwstr>
  </property>
</Properties>
</file>