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M\"/>
    </mc:Choice>
  </mc:AlternateContent>
  <bookViews>
    <workbookView xWindow="-120" yWindow="-120" windowWidth="29040" windowHeight="15990"/>
  </bookViews>
  <sheets>
    <sheet name="Sgto III T 2023" sheetId="10"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45" i="10" l="1"/>
  <c r="S15" i="10"/>
  <c r="W54" i="10" l="1"/>
  <c r="U53" i="10" l="1"/>
  <c r="S53" i="10"/>
  <c r="Q53" i="10"/>
  <c r="W53" i="10" s="1"/>
  <c r="O53" i="10"/>
  <c r="U52" i="10"/>
  <c r="Q52" i="10"/>
  <c r="W52" i="10" s="1"/>
  <c r="O52" i="10"/>
  <c r="W24" i="10" l="1"/>
  <c r="S35" i="10" l="1"/>
  <c r="W12" i="10" l="1"/>
  <c r="S22" i="10" l="1"/>
  <c r="S23" i="10"/>
  <c r="S21" i="10"/>
  <c r="W13" i="10"/>
  <c r="S13" i="10" l="1"/>
  <c r="S14" i="10"/>
  <c r="S18" i="10"/>
  <c r="S12" i="10" l="1"/>
  <c r="W44" i="10"/>
  <c r="W43" i="10"/>
  <c r="S43" i="10"/>
  <c r="W42" i="10"/>
  <c r="U56" i="10" l="1"/>
  <c r="S56" i="10"/>
  <c r="Q56" i="10"/>
  <c r="O56" i="10"/>
  <c r="S55" i="10"/>
  <c r="Q55" i="10"/>
  <c r="O55" i="10"/>
  <c r="W55" i="10" s="1"/>
  <c r="S54" i="10"/>
  <c r="Q54" i="10"/>
  <c r="O54" i="10"/>
  <c r="AH51" i="10"/>
  <c r="W51" i="10"/>
  <c r="U51" i="10"/>
  <c r="Q51" i="10"/>
  <c r="O51" i="10"/>
  <c r="W50" i="10"/>
  <c r="U50" i="10"/>
  <c r="AH49" i="10"/>
  <c r="W49" i="10"/>
  <c r="U49" i="10"/>
  <c r="Q49" i="10"/>
  <c r="O49" i="10"/>
  <c r="W48" i="10"/>
  <c r="Q48" i="10"/>
  <c r="O48" i="10"/>
  <c r="AH47" i="10"/>
  <c r="W47" i="10"/>
  <c r="U47" i="10"/>
  <c r="Q47" i="10"/>
  <c r="O47" i="10"/>
  <c r="AH46" i="10"/>
  <c r="AG46" i="10"/>
  <c r="O46" i="10"/>
  <c r="W46" i="10" s="1"/>
  <c r="AH45" i="10"/>
  <c r="AG45" i="10"/>
  <c r="Q45" i="10"/>
  <c r="O45" i="10"/>
  <c r="W45" i="10" s="1"/>
  <c r="U44" i="10"/>
  <c r="S44" i="10"/>
  <c r="Q44" i="10"/>
  <c r="O44" i="10"/>
  <c r="U43" i="10"/>
  <c r="Q43" i="10"/>
  <c r="O43" i="10"/>
  <c r="AH42" i="10"/>
  <c r="U42" i="10"/>
  <c r="S42" i="10"/>
  <c r="Q42" i="10"/>
  <c r="O42" i="10"/>
  <c r="W41" i="10"/>
  <c r="U41" i="10"/>
  <c r="S41" i="10"/>
  <c r="AH40" i="10"/>
  <c r="U40" i="10"/>
  <c r="S40" i="10"/>
  <c r="Q40" i="10"/>
  <c r="W40" i="10" s="1"/>
  <c r="AH39" i="10"/>
  <c r="U39" i="10"/>
  <c r="S39" i="10"/>
  <c r="Q39" i="10"/>
  <c r="O39" i="10"/>
  <c r="W39" i="10" s="1"/>
  <c r="U38" i="10"/>
  <c r="O38" i="10"/>
  <c r="W38" i="10" s="1"/>
  <c r="U37" i="10"/>
  <c r="W37" i="10" s="1"/>
  <c r="U36" i="10"/>
  <c r="S36" i="10"/>
  <c r="Q36" i="10"/>
  <c r="O36" i="10"/>
  <c r="W36" i="10" s="1"/>
  <c r="U35" i="10"/>
  <c r="Q35" i="10"/>
  <c r="O35" i="10"/>
  <c r="U34" i="10"/>
  <c r="S34" i="10"/>
  <c r="Q34" i="10"/>
  <c r="O34" i="10"/>
  <c r="U33" i="10"/>
  <c r="S33" i="10"/>
  <c r="W33" i="10" s="1"/>
  <c r="W32" i="10"/>
  <c r="U32" i="10"/>
  <c r="S32" i="10"/>
  <c r="U31" i="10"/>
  <c r="S31" i="10"/>
  <c r="W30" i="10"/>
  <c r="U30" i="10"/>
  <c r="S30" i="10"/>
  <c r="U29" i="10"/>
  <c r="S29" i="10"/>
  <c r="W29" i="10" s="1"/>
  <c r="AH28" i="10"/>
  <c r="AG28" i="10"/>
  <c r="S28" i="10"/>
  <c r="W28" i="10" s="1"/>
  <c r="O28" i="10"/>
  <c r="U27" i="10"/>
  <c r="S27" i="10"/>
  <c r="Q27" i="10"/>
  <c r="O27" i="10"/>
  <c r="W27" i="10" s="1"/>
  <c r="U26" i="10"/>
  <c r="S26" i="10"/>
  <c r="Q26" i="10"/>
  <c r="O26" i="10"/>
  <c r="W26" i="10" s="1"/>
  <c r="W25" i="10"/>
  <c r="S25" i="10"/>
  <c r="O25" i="10"/>
  <c r="U24" i="10"/>
  <c r="S24" i="10"/>
  <c r="Q24" i="10"/>
  <c r="O24" i="10"/>
  <c r="W23" i="10"/>
  <c r="Q23" i="10"/>
  <c r="O23" i="10"/>
  <c r="O22" i="10"/>
  <c r="W22" i="10" s="1"/>
  <c r="Q21" i="10"/>
  <c r="O21" i="10"/>
  <c r="W21" i="10" s="1"/>
  <c r="W20" i="10"/>
  <c r="S20" i="10"/>
  <c r="Q20" i="10"/>
  <c r="O20" i="10"/>
  <c r="W19" i="10"/>
  <c r="S19" i="10"/>
  <c r="Q19" i="10"/>
  <c r="O19" i="10"/>
  <c r="AH18" i="10"/>
  <c r="Q18" i="10"/>
  <c r="O18" i="10"/>
  <c r="AH17" i="10"/>
  <c r="U17" i="10"/>
  <c r="S17" i="10"/>
  <c r="Q17" i="10"/>
  <c r="O17" i="10"/>
  <c r="W17" i="10" s="1"/>
  <c r="U16" i="10"/>
  <c r="S16" i="10"/>
  <c r="Q16" i="10"/>
  <c r="O16" i="10"/>
  <c r="Q15" i="10"/>
  <c r="W15" i="10" s="1"/>
  <c r="O15" i="10"/>
  <c r="O14" i="10"/>
  <c r="W14" i="10" s="1"/>
  <c r="Q13" i="10"/>
  <c r="O13" i="10"/>
  <c r="AH12" i="10"/>
  <c r="AG12" i="10"/>
  <c r="Q12" i="10"/>
  <c r="O12" i="10"/>
  <c r="AG11" i="10"/>
  <c r="U11" i="10"/>
  <c r="S11" i="10"/>
  <c r="Q11" i="10"/>
  <c r="O11" i="10"/>
  <c r="W11" i="10" s="1"/>
  <c r="AG10" i="10"/>
  <c r="S10" i="10"/>
  <c r="W10" i="10" s="1"/>
  <c r="Q10" i="10"/>
  <c r="O10" i="10"/>
  <c r="AH9" i="10"/>
  <c r="AG9" i="10"/>
  <c r="S9" i="10"/>
  <c r="Q9" i="10"/>
  <c r="O9" i="10"/>
  <c r="W9" i="10" s="1"/>
  <c r="W56" i="10" l="1"/>
  <c r="W16" i="10"/>
  <c r="W31" i="10"/>
  <c r="W34" i="10"/>
  <c r="W18" i="10"/>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<sst xmlns="http://schemas.openxmlformats.org/spreadsheetml/2006/main" count="442" uniqueCount="288">
  <si>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</si>
  <si>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</si>
  <si>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</si>
  <si>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</si>
  <si>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</si>
  <si>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</si>
  <si>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</si>
  <si>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</si>
  <si>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</si>
  <si>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</si>
  <si>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</si>
  <si>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</si>
  <si>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</si>
  <si>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</si>
  <si>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</si>
  <si>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</si>
  <si>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</si>
  <si>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</si>
  <si>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RESPONSABLE</t>
  </si>
  <si>
    <t xml:space="preserve">TAREAS REALIZADAS </t>
  </si>
  <si>
    <t>ACCIONES EJECUTADAS</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</si>
  <si>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</si>
  <si>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</si>
  <si>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</si>
  <si>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</si>
  <si>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</si>
  <si>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</si>
  <si>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</si>
  <si>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</si>
  <si>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</si>
  <si>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</si>
  <si>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</si>
  <si>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</si>
  <si>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</si>
  <si>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</si>
  <si>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</si>
  <si>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</si>
  <si>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</si>
  <si>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</si>
  <si>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</si>
  <si>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</si>
  <si>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</si>
  <si>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</si>
  <si>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</si>
  <si>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</si>
  <si>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</si>
  <si>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</si>
  <si>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</si>
  <si>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</si>
  <si>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</si>
  <si>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</si>
  <si>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</si>
  <si>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</si>
  <si>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</si>
  <si>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</si>
  <si>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</si>
  <si>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</si>
  <si>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</si>
  <si>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</si>
  <si>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</si>
  <si>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</si>
  <si>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</si>
  <si>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</si>
  <si>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</si>
  <si>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</si>
  <si>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</si>
  <si>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</si>
  <si>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</si>
  <si>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</si>
  <si>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</si>
  <si>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</si>
  <si>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</si>
  <si>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</si>
  <si>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</si>
  <si>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</si>
  <si>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</si>
  <si>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</si>
  <si>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</si>
  <si>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</si>
  <si>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</si>
  <si>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x</t>
  </si>
  <si>
    <t>Acompañar los procesos de divulgación de fechas para  aplicación de pruebas SUPERATÉ CON EL SABER</t>
  </si>
  <si>
    <t>Al año 2023, haber acompañado anualmente a 60 EE, en el proceso de aplicación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</si>
  <si>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</si>
  <si>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</si>
  <si>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</si>
  <si>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 xml:space="preserve"> A 2023 42 EE fortalecidos en la doble titulación de los estudiantes de la educación media.</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</si>
  <si>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</si>
  <si>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</si>
  <si>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</si>
  <si>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</si>
  <si>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</si>
  <si>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</si>
  <si>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</si>
  <si>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</si>
  <si>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</si>
  <si>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</si>
  <si>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</si>
  <si>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Instituciones educativas oficiales, no oficiales. ETDH y las CEA con Inspección y vigilancia garanteizados.</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</si>
  <si>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</si>
  <si>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</si>
  <si>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</si>
  <si>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</si>
  <si>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</si>
  <si>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</si>
  <si>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</si>
  <si>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</si>
  <si>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</si>
  <si>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</si>
  <si>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</si>
  <si>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</si>
  <si>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</si>
  <si>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</si>
  <si>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Adquisición de tecnologías para estudiantes e instituciones educativas.</t>
  </si>
  <si>
    <t>Estudiantes e insituciones beneficiados</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</si>
  <si>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</si>
  <si>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</si>
  <si>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</si>
  <si>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</si>
  <si>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GLADYS SANDOVAL Y OMAIRA BONILLA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</si>
  <si>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</si>
  <si>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</si>
  <si>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</si>
  <si>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</si>
  <si>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</si>
  <si>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</si>
  <si>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</si>
  <si>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</si>
  <si>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</si>
  <si>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</si>
  <si>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</si>
  <si>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</si>
  <si>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 xml:space="preserve"> A 2023 40  EE Públicos acompañados y apoyados en el programa PTA</t>
  </si>
  <si>
    <t>Al año 2023 realizar seguimiento pedagogico a 34 EE, que cuentan con jornada unica.</t>
  </si>
  <si>
    <t>Gestión.</t>
  </si>
  <si>
    <t>BPIN: 2020005850025</t>
  </si>
  <si>
    <t>Se realizarón cursos con los docentes a traves de Oracle Academy en 12 IE del departamento de Casanare.</t>
  </si>
  <si>
    <t xml:space="preserve">300  docentes certificados en lenguajes de programación por la empresa ORACLE
</t>
  </si>
  <si>
    <t>ICLD</t>
  </si>
  <si>
    <t>Inspección y vigilancia</t>
  </si>
  <si>
    <t>Elaboró o Proyecto: Profesional Especializado SED.</t>
  </si>
  <si>
    <t>Revisó:</t>
  </si>
  <si>
    <t xml:space="preserve">Director de Calidad Educativa </t>
  </si>
  <si>
    <t>Aprobó:</t>
  </si>
  <si>
    <t>BPIN: 2021005850043</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</si>
  <si>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</si>
  <si>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</si>
  <si>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</si>
  <si>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</si>
  <si>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</si>
  <si>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 xml:space="preserve">  </t>
  </si>
  <si>
    <t xml:space="preserve">El Ministerio expidió  la resolución que contempla la realización del día E. </t>
  </si>
  <si>
    <t xml:space="preserve">5433 COMPUTADORES en 57 sedes educativas (Pore, Paz de Ariporo, Tauramena, Monterrey y Hatocorozal). Estudiantes de instituciones beneficiados/100 </t>
  </si>
  <si>
    <t xml:space="preserve">30.000 Estudiantes de instituciones beneficiados/100 </t>
  </si>
  <si>
    <t xml:space="preserve">Se pretende tambien dotar a 102 sedes educativas más de los municipios de Hatocorozal y Paz de Ariporo por apalancamiento del proyecto de obras por impuestos, beneficiándoles con aprox. 5.000 equipos tecnológiocos. </t>
  </si>
  <si>
    <t>Apalancamiento  de impuestos de obras de empresas privadas en alianzas.</t>
  </si>
  <si>
    <t>Niños y niñas en preescolar atendidos con educación inicial en el marco de la atención integral.</t>
  </si>
  <si>
    <t xml:space="preserve">A diciembre 31 de 2023 , 69 E.E con PEI actualizados e implementados. En los cuales se incluye los 6 establecimientos indígenas </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</si>
  <si>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</si>
  <si>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</si>
  <si>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</si>
  <si>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</si>
  <si>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</si>
  <si>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 xml:space="preserve">1. Cronograma de revisión y retroalimentación para la doble titulación de los estudiantes.
 2. .Gestión y coordinación entre SENA y Secretaria de Educción Departamental para orientar el acceso y matrícula de estudiantes de los grados de 10 y 11° a la formación para doble titulación.  </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</si>
  <si>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</si>
  <si>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</si>
  <si>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40 E.E Atendidos y fortalecidos con el programa PTA/100</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</si>
  <si>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</si>
  <si>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</si>
  <si>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</si>
  <si>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 xml:space="preserve">A 2023, 16 EE PRIVADOS orientados en autoevaluación Institucional </t>
  </si>
  <si>
    <t>448 Docentes de preescolar y de educación inicial implementan lineamientos curriculares.</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</si>
  <si>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</si>
  <si>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</si>
  <si>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</si>
  <si>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</si>
  <si>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A 2023 Implementar el Plan Territorial de Formación Docente, en las 69 IE</t>
  </si>
  <si>
    <t xml:space="preserve">Elaborar estudios Previos , soporte para realizar  Foro Departamental  Educativo con la participación de 100 docentes y presentación de  experiencias significativas, </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</si>
  <si>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</si>
  <si>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</si>
  <si>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</si>
  <si>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TOTAL  PROGRAMADO     /EJECUTADO</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</si>
  <si>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</si>
  <si>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</si>
  <si>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A 2023 69 EE Implementaran estrategia  ESCUELA DE PADRES con enfoque de prevención,  violencia de género, equidad, derechos de la mujer y habilidades para vida.</t>
  </si>
  <si>
    <t xml:space="preserve">a 2023 63 EE oficiales orientados en  el proceso de evaluación anual de desempeño laboral de los docentes y directivos docentes </t>
  </si>
  <si>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</si>
  <si>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</si>
  <si>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</si>
  <si>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69 Establecimientos educativos fortalecidos con los programas pedagógicos Transversales_PPT</t>
  </si>
  <si>
    <t>Número Estudiantes de grados 10° y 11° de educación media matriculados y articulados a doble titulación /100</t>
  </si>
  <si>
    <t>A 2023 4700 estudiantes de educación media articulados al programa de doble titulación con el SENA.</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</si>
  <si>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</si>
  <si>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</si>
  <si>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</si>
  <si>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</si>
  <si>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Escuela Normal  Superior de Monterrey</t>
  </si>
  <si>
    <t>Cuatro (04) Foros Educativos Departamentales/100</t>
  </si>
  <si>
    <t xml:space="preserve">1. Realizar foros Departamentales de conformidad con la orientaciones y lineamientos del MEN.
</t>
  </si>
  <si>
    <t xml:space="preserve"> -Anualmente realizar foros municipales y uno departamental con partipación en el foro educativo nacional.                       -</t>
  </si>
  <si>
    <t>Un (01) Plan Territorial de Formación Docente Formulado e implementado /100</t>
  </si>
  <si>
    <t>A 2023 69 EE Fortaleceran la estrategia   preventiva contra el consumo de SUSTANCIAS PSICOACTIVAS y ALCOHÓLICAS</t>
  </si>
  <si>
    <t>7 Documentos _materiales didácticos de apoyo</t>
  </si>
  <si>
    <t>60 E.E acompañados en el proceso de aplicación de pruebas Supérate con el SABER/100</t>
  </si>
  <si>
    <t>65 I.E  atendidas integralmente en el marco de la educación inicial/100</t>
  </si>
  <si>
    <t>SGR/ Pasa a Gestión y por ICLD</t>
  </si>
  <si>
    <t xml:space="preserve">06 mallas curriculares etnoeducativas  Caño Mochuelo actualizadas  y en aplicación  /100. </t>
  </si>
  <si>
    <t>3 Documentos _materiales didácticos de apoyo</t>
  </si>
  <si>
    <t>Formación docente en 34 I.E de 11 municipios</t>
  </si>
  <si>
    <t xml:space="preserve">Formación de docentes en el tema de : Trata de personas y matrimonio servíl, prevención del abuspo sexual, prevención del suicidio, rutas de atención a vulnerabilidad de los niños, prevención del delito y istema de responsabilidad penal en adolescentes y educación para la sexualidad.    Nota: 4to trimestre de 45 programados se formaron 65 docentes . Pra un total de 195 docentes </t>
  </si>
  <si>
    <t xml:space="preserve">BPIN: 2020005850110 </t>
  </si>
  <si>
    <t xml:space="preserve">52.300
</t>
  </si>
  <si>
    <t>CONVENIO SENA CO1_PCCNTR2119427</t>
  </si>
  <si>
    <t>60 EE con Estrategia de BILINGUISMO implementada/100</t>
  </si>
  <si>
    <t>BPIN: 2020005850017</t>
  </si>
  <si>
    <t>69 EE con la Estrategia implementada  ESCUELA DE PADRES con enfoque de prevención,  violencia de género, equidad, derechos de la mujer y habilidades para vida./100</t>
  </si>
  <si>
    <t>Fortalecimiento  al proceso de Inspección,  Vigilancia  y Control del servicio públoco educativo de los 18 municipios certificados  del depto de Casanare.</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</si>
  <si>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  </t>
  </si>
  <si>
    <t>GarantIrizar la inspección y vigilancia sobre la prestación del servicio educativo a instituciones educativas oficilales, no oficilaes, ETDH y las CEA.</t>
  </si>
  <si>
    <t>34 E.E  de JORNADA ÚNICA/100</t>
  </si>
  <si>
    <t>60  E.E con día E desarrollaldo/100</t>
  </si>
  <si>
    <t>Secretaria de Educación  de Casanare</t>
  </si>
  <si>
    <t xml:space="preserve">BPIN: 2020000585029    Se realizó  la legalización de los CPSP a mediados de febrero.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</si>
  <si>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</si>
  <si>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1. Cronograma de revisión y retroalimentación de los PPT en los EE.
2. Asistencia técnica en los procesos de  formulación, planeación y seguimiento a cada uno de los 6 PPT en el PEI. Las I.E que vienen siendo atendidadas se fortalecerán con los acompañamientos a fin de entregar  proyectos pedagógicos transversales actualizados.
3. Revisión de cada uno de los 6 PPT.
3. Formación a directivos docentes y docentes sobre PPT.
4. Retroalimentación del PPT.
5. Seguimiento a la retroalimentación del PPT.         Nota: Para el 2023 se amplía el cubrimento de PPT al total de las 69  instituciones educativas, a fin de dar cumplimiento con la meta del PDD 2020-2023.</t>
  </si>
  <si>
    <t>SEGUIMIENTO DEL PLAN DE APOYO AL MEJORAMIENTO EDUCATIVO  2023</t>
  </si>
  <si>
    <t xml:space="preserve">02 mallas curriculares etnoeducativas  de Chaparral-Barro Negro, y El Duya _OROCUÉ actualizadas  y en aplicación  /100. </t>
  </si>
  <si>
    <t>1. Cronograma de concertación de las mesas etnoeducativas.
2. Realizar 3 mesas de concertación etnoeducativa  anual durante 3 años: 2021, 2022 y 2023 (por valor de $60.000.000 en 2023)</t>
  </si>
  <si>
    <t>Mallas curriculares etnoeducativas formuladas. $150.000.000</t>
  </si>
  <si>
    <t>Materiales pedagógicos construidos $100.000.000</t>
  </si>
  <si>
    <t>Mesas de concertación etnoeducativas garantizadas. $60.000.000</t>
  </si>
  <si>
    <t>Instituciones con foralecimiento de la afrocolombianidad. $50.000.000</t>
  </si>
  <si>
    <t>BPIN: 2020005850109 . Proy por valor de $360.000.000</t>
  </si>
  <si>
    <t>BPIN: 2021005850042   Valor  total Py 2023 $120.637.440,</t>
  </si>
  <si>
    <t>60 Establecimientos educativos fortalecidos en la diferentes modalidades de educación media/100</t>
  </si>
  <si>
    <t>Para el 2023 no se programarón actividades orientadas al fortalecimiento de las modalidades de educación media, en tanto ya se cumplió con la meta en el PDD en el 2022.</t>
  </si>
  <si>
    <t>No se realizó contratación de personal porque la meta del PDD  ya se cumplió.</t>
  </si>
  <si>
    <t>BPIN 2021005850076  Nuevo valor ajustado del Py $</t>
  </si>
  <si>
    <t xml:space="preserve"> A 2023  60 EE fortalecidos en las diferentes modalidades de educación media/1</t>
  </si>
  <si>
    <t>Número docentes de la educación media asistidos con orientación curricular /100</t>
  </si>
  <si>
    <t xml:space="preserve">BPIN: 2021005850043 </t>
  </si>
  <si>
    <t>100 sedes con servicio de conectividad/100 Incluye indígenas para (2023),/100</t>
  </si>
  <si>
    <t>63 establecimientos educativos orientados en la realización de la evaluación anual de desempeño laboral/100</t>
  </si>
  <si>
    <t>69 establecimientos educativos orientados en el proceso de evaluación de los aprendizajes/100</t>
  </si>
  <si>
    <t>69 establecimientos educativos orientados en análisis y uso de de los resultados de las evaluaciones externas/100</t>
  </si>
  <si>
    <t>Convocar para la asistencia técnica del tema Guía 4 - aplicativo EVI.
Cargar la información a la plataforma EVI por parte d e los E.E privados.
Expedir resoluciones y socializarlas ( Se inicia el proceso en el 3er Trimestre, a finales de agosto inicia  y termina en diciembre ).                                                                                        Oficialmente son 16 privados.</t>
  </si>
  <si>
    <t>JAVIER SAAVEDRA. Director de Núcleo</t>
  </si>
  <si>
    <t>Para la actual vigencia aún no se han gestionado recursos financieros ni gestionado apoyo por gestión.</t>
  </si>
  <si>
    <t xml:space="preserve">En 15 Instituciones educativas de 11 municipios se incluirá en los PEI  la Cátedra de Estudios Afrocolombianos para su posterior implementación, y acorde con la autonomia institucional de asumirla como un PPT,  como asignatura o bien como proyecto de área. Para lo cual se contratará a 2 profesionales que ayudarán a incorporar los lineamientos curriculares que implica poner en marcha el funcionamiento de la cátedra. El acompañamiento de AT se hara mediante talleres de innovación de la transversalidad y talleres de autoreconocimiento de la afrocolombianidad, así: Aguazul_ IE san Agustín; Hato Corozal_ IE Bonifacio Gutiérrez;  Maní_IE Rural Gaviotas;  Monterrey_ IE Escuela Normal Superior de Monterrey; Nunchia_ IE Pretexto; Orocue_ IE La Inmaculada, IE Luis Carlos Galán Sarmiento; Pore_ IE Rafael Uribe Uribe, IE El Banco; San Luis de Palenque: IE Técnico Educativo Francisco Lucea; Támara_ IE Arturo Salazar Mejía; Tauramena_ IE Centro Regional de Investigación Educación y Extensión de Tauramena "CRIET",  IE del Llano,  IE El Cusiana; Villanueva_ IE Fabio Riveros.    </t>
  </si>
  <si>
    <t>Acompañamiento de los instructores SENA al proceso de formación para la articulación  de un total de  4.532   estudiantes al programa de  doble titulación, de los cuales 2.274 son de grado de 10° y  2.358  pertenecen al grado 11° de 43  EE de la media, con apoyo de los docentes de la educación media.  Durante el IITRIMESTRE se alcanzó un  cubrimiento de 47 instituciones educativas articuladas al programa SENA.</t>
  </si>
  <si>
    <t>Al año 2023, Ampliar la cobertura y fortalecer la conectividad en los establecimientos educativos.(Ampliar la cobertura y fortalecer la conectividad en los 100 establecimientos educativos)</t>
  </si>
  <si>
    <t xml:space="preserve">En proceso de revisión y aprobación por banco de proyectos.Desde el 2do trimestre devolvieron el proyecto del Banco de proyectos que se pensaba financiar por regalías.                                                                                                 Se ha implementado  la escuela de padres a través de 5 encuentros presenciales , orientados aproximadamente a 450 padres de familia de las comunidad educativa  de 4 de los municipios ( 5 I.E) de Aguazul_ IE Cupiagua, La Turua, Mani_Jesús Bernal Pinzón; Hatocorozal _ Antonio Martínez Delgado; Trinidad_ Técnico Integrado de Trinidad.           Programado para 2 trimestre: Aguazul_Plan Brisas, Leon de Greiff. Monterrey_ Escuela Normal Superior. Tauramena_   CRIEET;  Orocué_Algarrobo.  En total se capacitaron a 450 padres de familia.                  Formación en CONVIVENCIA ESCOLAR, dirigida a  600 padres de familia  y 200 doscentes.    En II trimestre de 5 AT programadas, se realizaron acompañamientos a 15 instituciones educativas, que consistieron en realización de talleres de formación  y conferencias para docentes y padres de familia. </t>
  </si>
  <si>
    <t xml:space="preserve">Elaborar  plan de acción 2023 que direccione la ejecución del PTFD.                                                                             Actualizar  Decreto de conformación  y funcionamiento del  Comité de Formación Docente.                                                Por gestión se realizó en primer trimestre la formación integral a docentes con apoyo del MEN y otros aliados.             Toda vez que no se ha podido acceder a recursos de regalía por el proyecto presentado al MEN, se viene realizado formación por gestión con personal profesional de la Dirección de Calidad , Asistencias técnicas del MEN y algunas universidades . </t>
  </si>
  <si>
    <t xml:space="preserve">Poner en marcha el proyecto  de Formación Docente: FORTALECIMIENTO  Y CUALIFICACIÓN  DOCENTE EN EL DEPARTAMENTO DE CASANARE"  parte integral del PTFD, a ejecutarse hasta el 2025  .      El proyecto se encuentra en la revisión del MEN, toda vez que se requirió la certificación de los municipios de las necesidades planteadas.                 </t>
  </si>
  <si>
    <t>Elaborar Estudios Previos para el cumplimiento de la meta e indicador, orientado al componente  de mallas curricularesmediadas por  proyectos transversales  orientados a las  rutas de activación y prevención de la vulneración de los derechos fundamentales  de niños(as) y adolescentes de las comunidades idígenas  del resguardo de Caño Mochuelo. El 1er trimestre, se adelantó el proceso de identificación de necesidades y concertación del aprestamiento con las autoridades indígenas por medio de 2  mesas de trabajo realizadas; coherente con la ejecución del proyecto:  Implementación y acompañamiento de modelos etnoeducativos en el deptp de Casanare, cuya  inversión es de $100.000.000 , de los cuales 50 van para mallas curriculares y 50 para materiales didácticos.                                                En  II trimestre se realizó la gestión para garantizar el proceso  precontractual y post-contractual que iniacia en el trece trimestre.</t>
  </si>
  <si>
    <t>Elaborar Estudios Previos para el cumplimiento de la meta e indicador, orientado a la contrucción de mallas curriculares, en dos institucipones de 2 resguardos indígenas  Chaparral Brronegro- Támara  y el Duya de Orocué..  Se reprograma con la nueva contratación 2 mallas curriculares  (Lengua materna de primaria - Chaparral )  y los  materiales  didácticos orientados a los grados de 1 a 5 primaria ) . y El Duya sólo trabajara con material didáctico.                                                                                                                 En  II trimestre se realizó la gestión para garantizar el proceso  precontractual y post-contractual que iniacia en el trece trimestre.</t>
  </si>
  <si>
    <t xml:space="preserve">Elaborar Estudios Previos para contratar la realización de  la 11  mesa de concertación con la asistencia de autoridades indigenas de los 3 resguardos correspondientes: Caño Mochuelo, y Orocué y Barro Negro.                                                                                                              En  II trimestre se realizó la gestión para garantizar el proceso  precontractual y post-contractual que iniacia en el trece trimestre.En </t>
  </si>
  <si>
    <t xml:space="preserve">1. Realizar  2 talleres en los diferentes componentes del PEC  en cada una de las 6  instituciones educativas   y mesas técnicas, seguimiento y orientación PEC.   I.E idígenas:  Murewom Wayuri, Lisa Maneni, Alegaxu, IEA Pudi, Yamotsinemu y Siukaro.  En el I  trimestre no se programaron AT.       De los 2  programados para el segundo trimestre, solamente se alcanzo a revisar 1  PEC de I.E  ALEGAXU.   En el 3 trimestre de 2 programados, se revisaron 3 PEC: Siúkaro, Lisa Maneni, IEA PUDI .                                                     </t>
  </si>
  <si>
    <r>
      <t xml:space="preserve">Se realizo el  </t>
    </r>
    <r>
      <rPr>
        <b/>
        <sz val="8"/>
        <rFont val="Arial"/>
        <family val="2"/>
      </rPr>
      <t>I ciclo</t>
    </r>
    <r>
      <rPr>
        <sz val="8"/>
        <rFont val="Arial"/>
        <family val="2"/>
      </rPr>
      <t xml:space="preserve"> en el primer trimestre . En los siguientes tres trimestres se realizarán progresivamente los ciclos II,  III , y IV relacionados con la formación de maestros en el proceso pedagógico.
Se logró  impactar  38 I.E de 14 municipios, así:                                                                                                                                                                                                                                                                                                                                                                Aguazul: IE Cupiagua, IE La Turua, IE San Agustín. Chámeza: IE José Antonio Galán. Hato Corozal: IE Horacio Perdomo, IE Simón Bolívar_ Chire. Maní: IE Jesús Bernal Pinzón, IE Gaviotas, IE Luis Enrique Barón Leal, Camilo Torres Restrepo. Monterrey: IE Técnico Diversificado, Escuela Normal Superior de Monterrey. Nunchia: El Pretexto, IE Antonio Nariño. Orocué: IE La Inmaculada, IE Indígena IEA  Pudi, IE Luis Carlos Galán Sarmiento, IE Algarrobo.  Paz de Ariporo: IE Juan José Rondón,  IE Nuestra Señora de Manare, IE San Juan de Los Llanos, IE Simón Bolívar,  IE Técnico Empresarial del Norte de Casanare, IE Indigena Yamotsinëmü, Francisco José de Caldas. Pore: IE El Banco, IE Antonio Nariño. Recetor: IE Fernando Rodríguez.  Sabanalarga: IE Manuel Elkin Patarroyo, IE Jorge Eliecer Gaitán.  Támara: IE Víctor Gómez Corredor. Tauramena: IE El Cusiana y el CRIEET.  Trinidad: IE Campestre Brisas del Pauto, IE Santa Irene, IE Técnico Integrado Trinidad, El Pozo Petrolero. Villanueva: IE Ezequiel Moreno y Díaz, IE San Agustín, IE Fabio Riveros.                     Durante  este proceso, en la fase de Apertura de: Planeación, Aula, Realimentación se hizo acompañamiento a 313 docentes. En la apertura de talleres a través de sesiones trabajo situado se formaron 745 docentes.    Durante el II TRIMESTRE, se implementó el módulo 1 en las 40 instituciones focalizadas. E igualmete se realizaron acompañamientos presenciales a las focalizadas para 745 docentes. El III trimestre guarda el mismo comportamiento de cobertura para las 40 I.E; adicional se realizó formación CICLO 2 para fortalecer las practicas pedagógicas en las áreas de matemáticas, lenguaje, educación inicial y habilidades socioemocionales; seguidamente los tutores formaron a 313 docentes, acompáñados en la fase de apertura, planeación, aula y retroalimentación. Igualmente a 745 docentes en fase de aperura a través de talleres en trabajo situado.</t>
    </r>
  </si>
  <si>
    <t>MONITOREO Y SEGUIMIENTO  FECHA: SEPTIEMBRE 30 de 2023</t>
  </si>
  <si>
    <r>
      <t xml:space="preserve">Durante el primer trimestre se  revisaron y  realizaron las respectivas retroalimentaciones del PEI, de manera progresiva, en el nivel del preescolar y Jornada única en aproximadamente 20 I.E .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Díaz, San Agustín y Fabio Riveros                                                                                                                                                                                             En todos los niveles  en las siguientes Instituciones eduactivas, así, 1. La revisión del PEI en  todos los niveles :  ITENCA  -Paz de Ariporo; El Banco -Pore;  EL CUSIANA y SIGLO XXI  de Tauramena; POZO PETROLERO - Trinidad ; LEÓN DE GREIFF, LUIS MARÍA JIMÉNEZ , LA TURUA y CAMILO TÓRRES RESTREPO- Aguazul;   JORGE ELIECER GAITÁN -La Salina.       Se logró la revisión de un total de 30  PEI ( 20 de primera infancia y Jornada única, y 10 correspondiente a todos los niveles).                                                                                                         En el SEGUNDO Trimestre  además de revisar  56 PEI ,    de estos se  resignificaron 20  PEI en el nivel de preeescolar mediante acto administratrivo.  Son 8 I.E  que no tienen PEI revisados , y que se abordarían en el tercer trimestre, a saber:   Pore: Rafael Uribe Uribe, El Banco, Antonio Nariño. Recetor: Fernando Rodríguez  Sabanalarga: Jorge Eliecer Gaitán, Manuel Elkin Patarroyo.  Sácama: Antonio Nariño. San Luis De Palenque: Técnico Francisco Lucea.          En el 3 trimestre de 10 PEI programados, se revisaron 28 PEI, tanto de manera presencial como virtual; por parte de Calidad  de manera presencial 9 Instituciones educativas.  Municipios con  I.E intervenidas: </t>
    </r>
    <r>
      <rPr>
        <sz val="7"/>
        <color theme="1"/>
        <rFont val="Arial"/>
        <family val="2"/>
      </rPr>
      <t xml:space="preserve"> Nunchia: Antonio Nariño y El Pretexto.  Mani: Gaviotas,   Camilo Torrés, Luis Enrique Barón Leal y Jesus Bernal Pinzón.   Orocué: IEA PUDI.  Tauramena: CRIET.  Támara: Siúcaro, Victor Gómez Corredor. Trinidad: Pozo Petrolero,  Técnico Integrado de Trinidad, Campestre Brisas del Pauto y Santa Irene.  Villanueva: Ezequiel Moreno y Díaz, Fabio Riveros.   Aguazul: La Turua ,  San Agustín, Camilo Torres.  Hatocorozal: Luis Hernández Vargas, Lisa Maneni, Bonifacio Gutiérez.   Monterrey: Normal Superior y Técnico Diversificado. Paz de Ariporo: Juan José Rondón. Sabanalarga: Manuel Elkin Patarroyo. Tauramena: José María Cordoba.  Todo lo anterior en concordancia con la Resolución 700.0135 </t>
    </r>
  </si>
  <si>
    <t>Esta sujeto a las orientaciones del MEN. El año electivo 2022 no se realizó la jornada.   Al II trimestre, la situación continúa igual. Al III Trimestre la situación continúa igual.</t>
  </si>
  <si>
    <t xml:space="preserve">Esta sujeto a las orientaciones del MEN.   Hace 2 años no se realiza.                 Al II Trimestre, la situación sigue igual.  Al III Trimestre, la situación sigue igual.  </t>
  </si>
  <si>
    <t>El informe anual recoge de manera integral  4 aspectos: Evaluación interna y externa de los estudiantes, evaluación anual de desempeño anual de docentes y autoevalauación institucional; el cual se encuentra en proceso de elaboración para el 2do trimestre.                                                                     Para el II trimestre se elaboraron los informes anteriormente anunciados.</t>
  </si>
  <si>
    <t xml:space="preserve">1. Se realizó seguimiento al proceso de implementación de la educación inclusiva a través del PEI, de  xxx  I.E  de xxx  municipios:  </t>
  </si>
  <si>
    <t>Se realizaron mesas de trabajo sobre lineamientos técnicos y actividades rectoras en la primera infancia, con el fin de fortalecer las orientaciones  tecnicas y legales , las estrategias pedagógicas , el plan de estudios y el PEI de nivel preescolar de las I.E intervenidas.   Durante el primer trimestre  se impactaron 21 I.E de 12 municipios.  Aguazul : San Agustín;    Maní : Jesús Bernal Pinzón;  HatoCorozal:  Antonio Martínez Delgado y Luis Hernández Vargas;   Paz de Ariporo: Técnico Industrial El Palmarar, I.T Empresarial del Norte- ITENCA, Juan José Rondón, Nuestra Señora de Manare, Sagrado Corazón, Francisco José de Caldas;   Orocué:Luis Carlos Galán Sarmiento;  Nunchía: Antonio Nariño y Salvador Camacho Roldán; Trinidad: Técnico Integrado de Trinidad ;   Pore: Rafael Uribe Uribe; Tauramena : José María Córdoba y Centro Regional de Investigación y Educación de Tauramena -CRIET, IE del LLano;   Támara: Arturo Salazar Mejia; Monterrey: Escuela Normal Superior de Mrey  y  Técnico Diversificado; Villanueva: Ezequiel Moreno y Dpiaz, San Agustín y Fabio Riveros.   Se logró obtener una matrícula de 1788 estudiantes según el SIMAT2023 superando lo programado de 366 estudiantes.  79 docentes implementan educación inicial.                                                                             En el 3er trimestre se atendieron 20 I.E: (Paz de Ariporo) IE Simón Bolívar; (Tauramena) IE El Cusiana; (Aguazul) La Turua, IE Luis María Jiménez; (Sabanalarga) IE Manuel Elkin Patarroyo; (San Luis De Palenque)  Francisco Lucea; (Maní) Luis Enrique Barón Leal, IE Gaviotas;  (Villanueva) IE Nuestra Señora De Los Dolores; (Recetor) IE Fernando Rodríguez; (Hato Corozal) IE Puerto Colombia,  IE Simón Bolívar; (Nunchia) IE El Pretexto; (Tamara) IE Víctor Gómez Corredor, Cei Siukaro   ; (La Salina) IE Jorge Eliecer Gaitán; (Chameza) IE José Antonio Galán; (Sacama) IE Técnico Agropecuario Antonio Nariño; (Orocue) IE El Algarrobo, Ce Miralindo.</t>
  </si>
  <si>
    <t>En el primer trimestre 1. Se revisó  el cumplimiento a la ruta de atención integral de convivencia en 7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7  I.E focalizadas:  Maní- Jusús Bernal Pinzón, Trinidad_Técnico Integrado de Trinidad, La Salina_ J.E Gaitán, Sácama_IE Antonio Nariño, Paz de Ariporo_ IE San Juan de Los Llanos, y se realizaron 2 Comités municipales de Convivencia en :San Luis de Palenque, Villanueva y en Maní .                                                                      En  II Trimestre:  de 6  manuales programados se revisaron 22 manuales de convivencia, entre los cuales se encuentran las I.E de Maní: I.E Camilo Torres Restrepo, San José de La Poyata, Luis Enrique Barón Leal, Gaviotas, Jesús Bernal Pinzón., junto con  Brisas del Pauto de Trinidad., Paz de Ariporo _ Montañas del Totumo.                                                                                     En el III   Trimestre de los 10 manuales programados para revisisón, se intervienieron 9  de los siguiente municipios e I.E, así: Aguazul_ Luis María Jiménez; Maní_ Gaviotas; Nunchía_ Salvador Camacho Roldán; Pore_ Antonio Nariño; Sabanalarga_Jorge Eliecer Gaitán; Támara_ Arturo Salazar Mejía; Trinidad_Campestre Brisas del Pauto, Técnico Integrado de Trinidad y Santa Irene.  La I.E que entregó manual de convivencia resignficado_  Santa Irene.</t>
  </si>
  <si>
    <t xml:space="preserve">Durante el primer trimestre: 1. Se envió  circulares a 18 alcaldias municipales y a  a las 69 I.E reiterando la actualización y seguimientode los Comtés escolares de Convivencia, incluyendo las 16  I.E privadas, lo anterior con el fin de recordarles la responsabilidad de reactivar los comites, y hacer seguimiento  de los mismos.                                                                                                2.El comité departamental de convivencia escolar   realizó la primera sesión el día 6 de marzo del presente, la 2da sesión el 12 de abril.  La 3ra sesión del  comité departamental de convivencia escolar   se realizará el 19 de octubre.                                                                              Después de las asistencias técnicas realizadas se reciben las actas de actualización de los comités escolares de convivencia y los manuales de convivencia para su revisión y resignificación .                                                                                                                    Durante el III Trimestre, de 30 programadas  se realizaron  AT a 34  I.E,  haciendo énfasis en la implementación de la ruta de atención integral y SIUCE :  Aguazul _La Turua;  Chameza_IE José Antonio Galán;  Hatocorozal_CER Carlos Lleras Restrepo, IE Puerto Colombia;  La Salina_ Jorge Eliecer Gaitán; Maní_ Camilo Torres, San José de La Poyata, Luis Enrique Barón Leal, Gaviotas, Jesús Bernal Pinzón; Monterrey_ Escuela Normal Superior de Monterrey; Nunchia_Salvador Camacho Roldan;  Orocué_La Inmaculada, Luis Carlos Galán Sarmiento, El Algarrobo;  Paz de Ariporo _ Simón Bolívar, IE Indígena Yamotsinëmü, San Juan de Los Llanos; Recetor_ Fernando Rodríguez .  Sabanalarga_ Jorge Eliecer Gaitán, Manuel Elkin Patarroyo;  Sácama_  Antonio Nariño;  Támara_Centro Educativo Rural Indígena Siukaro;  Tauramena_CRIET, El Cusiana, Empresarial del Llano, Colegio no oficial Campestre Arco Iris; Trinidad_ Campestre Brisas del Pauto, Pozo Petrolero, Técnico Integrado de Trinidad, Santa Irene; Villanueva_ Ezequiel Moreno y Díaz, San Agustín, Fabio Riveros.                                                                                                       Se recogieron 55 actas de Comité de Convivencia escolar por cada I.E; igualmente se recogieron todas las 18 actas de conformación de los comités municipales.      
                   </t>
  </si>
  <si>
    <t xml:space="preserve">Durante el primer trimestre, a la par de la revisión de los PEI, conjuntamente se revisa y retroalimentan 10 Planes de  Mejoramiento Institucional- PMI  en las siguientes Instituciones eduactivas: :   ITENCA  -Paz de Ariporo;  EL Banco -Pore;  EL Cusiana y Siglo XXI  de Tauramena; Pozo Petrolero - Trinidad ; León de Greiff, Luis María Jímenez , La Turua y Camilo Torres Restrepo- Aguazul; Jorge Eliecer Gaitán -La Salina.                                                                                                                                                                                                                                                                                                                           Durante el SEGUNDO  trimestre, a la par de la revisión de los PEI, conjuntamente se revisan 40  Planes de  Mejoramiento Institucional- PMI  en las siguientes Instituciones eduactivas:  Hatocorozal: Antonio Martínez Delgado, Bonifacio Gutiérrez, Carlos Lleras Restrepo, Horacio Perdomo, Luis Hernández Vargas, Puerto Colombia, Simón Bolívar. La Salina: Jorge Eliecer Gaitán. Maní: Camilo Torres Restrepo, San José de La Poyata, Luis Enrique Barón Leal, Gaviotas, Jesús Bernal Pinzón. Monterrey: Técnico Diversificado, Escuela Normal Superior de Monterrey. Nunchía: El Pretexto, Salvador Camacho Roldan, Antonio Nariño, Las Mercedes. Orocué: La Inmaculada, Luis Carlos Galán Sarmiento, Miralindo, El Algarrobo. Paz de Ariporo: Francisco José de Caldas, Técnico Industrial El Palmar, Empresarial del Norte de Casanare, Juan José Rondón, Nuestra Señora de Manare, Sagrado Corazón, Simón Bolívar, San Juan De Los Llanos.  Trinidad: Rafael García Herreros, Pozo Petrolero, Técnico Integrado de Trinidad, Santa Irene. Villanueva: Ezequiel Moreno y Díaz, San Agustín, Fabio Riveros, Nuestra Señora de Los Dolores de Manare.                                                                               En el 3er trimestre de 25  programados, se revisaron 49, de los cuales   cuarenta  y nueve (49) están actualizados con vigencia  para año 2023 y años 2024 y 2025 de las Instituciones Educativas: José Antonio Galán (municipio de Chámeza); Antonio Martínez Delgado, Horacio Perdomo, Simón Bolívar El Chire, Indígena Lisa Maneni, Bonifacio Gutiérrez, Puerto Colombia, CE Carlos lleras Restrepo, Luis Hernández Vargas (Municipio de Hato Corozal); Luis Enrique Barón Leal, Jesús Bernal Pinzón, Camilo Torres Restrepo, San José De La Poyata y Gaviotas (municipio de Maní); Salvador Camacho Roldan (municipio de Nunchía); La Inmaculada, Centro Educativo Miralindo, Jorge Eliecer Gaitán, Luis Carlos Galán Sarmiento (Municipio De Orocué); Francisco José De Caldas, Nuestra Señora De Manare, Simón Bolívar, San Juan De Los Llanos, Téc. Industrial el Palmar (municipio de Paz de Ariporo); Téc. Integrado De Trinidad, Campestre Brisas Del Pauto, Rafael García Herreros Y Santa Irene (Municipio de Trinidad); Fernando Rodríguez (municipio de Recetor); Jorge Eliecer Gaitán (municipio la Salina); Antonio Nariño (municipio de Samacá); Técnico Francisco Lucea (municipio de San Luis); Víctor Gómez Corredor Y Arturo Salazar Mejía (Támara); Jorge Eliecer Gaitán, La Turua, Camilo Torres Restrepo y San Agustín (municipio de Aguazul); Inst. Tec. Diversificado Monterrey y Escuela Normal Superior (Municipio de Monterrey); Rafael Uribe Uribe, El Banco y Antonio Nariño (Municipio de Pore); C. Regional De Investigación CRIET, José María Córdoba, Siglo XX y Cusiana (municipio de Tauramena); Jorge Eliécer Gaitán y Manuel Elkin Patarroyo (Municipio de Sabanalarga). 
Igualmente, ocho (8) PMI que se revisaron están desactualizados para el año 2023, de las IE: Cupiagua Y Luis María Jiménez (Municipio de Aguazul); El Pretexto y Antonio Nariño (municipio de Nunchía); Juan José Rondón, Sagrado Corazón (municipio de Paz de Ariporo) y Téc. Empresarial del Llano (municipio de Tauramena).
Asimismo, dos (2) Instituciones educativas tienen formulado el PMI en un formato NO establecido por la SED y NO acorde a los criterios de la guía 34 del MEN. Ellas son: LEON DE GREIFF (Municipio de Aguazul) y Las Mercedes (municipio de Nunchía). 
Por último, diez (10) instituciones educativas en el departamento de Casanare no enviaron documento PMI, para verificar su estado. Estas son:  Pozo Petrolero (municipio de Trinidad); Ezequiel Moreno Y Diaz, Fabio Riveros, Nuestra Señora de los Dolores y San Agustín (municipio de Villanueva); Indigena Alegaxu, Indigena Murewon Wayuri (Municipio de Hato Corozal); Indigena IEA Pudi Resguardo Duya (municipio de Orocué); Indigena Yamotsinemu (Municipio De Paz De Arioro) Y Rural Indigena Siukaro (municipio de Támara).
En conclusión, cuarenta y nueve (49) PMI están actualizados con vigencia 2023, 10 PMI, están desactualizados y 10 PMI no se revisaron debido a que no fueron enviados por las IE anteriormente mencionadas, para un total de 69 Instituciones educativas en el departamento de Casanare. 
                                                                                                                                     </t>
  </si>
  <si>
    <t>Se programaron fechas para asistencias técnicas con los diferentes docentes para  encuentros virtuales, y de estas asistencias se deben generar  actas y compromisos en la retroalimentación de cada uno de los PPT, de 69 I.E, en  18  municipios del departemento. En el desarrollo de las actividades programadas,  durante el I Primer  trimestre del 2023, se atendieron  6 IE de 5 municipios,  así:  PORE: Antonio Nariño,  Rafael Uribe Uribe.   MONTERREY:  IT Diversificado de Monterrey.   NUNCHIA : Salvador Camacho Roldán. SABANALARGA: IE Manuel Elkin Patarroyo.   SACAMA: ITA  Antonio Nariño.  Para un total de 123 docentes impactados con la formacion de los PPT, realizada por seis (6) profesionales de apoyo  de la Dirección Calidad.                                                                                   Para El II trimestre de 2023, de 69 I.E,  en el desarrollo de las actividades programadas,  se atendieron 15 municipios, 45 IE, así: AGUAZUL: IE Camilo Torres Restrepo, IE La Turua, IE León de Greiff, IE Cupiagua.  CHAMEZA: IE José Antonio Galán. HATO COROZAL: IE Bonifacio Gutiérrez, IE Luis Hernández Vargas, IE Lisa Maneni. IE Carlos Lleras Restrepo, IE Antonio Martínez Delgado, IE Puerto Colombia, IE Simón Bolívar, IE Horacio Perdomo. LA SALINA: IE Jorge Eliecer Gaitán. MANÍ: IE Camilo Torres Restrepo. CE San José de La Poyata, IE Luis Enrique Barón Leal, IE Jesús Bernal Pinzón, IE Gaviotas, CE Onésimo Adán Soler-ce Rural.  MONTERREY: Esc Normal Superior de Monterrey,  IE Técnico Diversificado de Monterrey.NUNCHIA: IE Salvador Camacho Roldan, IE Las Mercedes, IE Antonio Nariño.  PAZ DE ARIPORO: IE Francisco José de Caldas, IE Juan José Rondón, IE Simón Bolívar, IE Sagrado Corazón, IE San Juan de los Llanos, IE Técnico Industrial El Palmar. PORE: IE Técnico Agropecuario el Banco, IE Antonio Nariño, IE Rafael Uribe Uribe. RECETOR: IE Fernando Rodríguez. SABANALARGA: IE Jorge Eliecer Gaitán, IE Manuel Elkin Patarroyo. SACAMA. IE Técnico Agropecuario Antonio Nariño. TAMARA: I.E. Arturo Salazar Mejía, CE Siukaro, IE Víctor Gómez Corredor. TAURAMENA:  IE El Cusiana, IE CRIET, IE José María Córdoba. TRINIDAD: IE Educativa Pozo Petrolero.   Y se capacitaron  930 docentes.             En el III Trimestre 2023, de 25  I.E programadas,   se atendieron 7 municipios, 13 IE, así:   Hatocorozal_ Alegaxu y Morewon Wayury; Nunchía_ El Pretexto; Orocué_ Luis Carlos Sarmiento y La Inmaculada; Paz de Ariporo_ Yamotsinemu; San Luis_Francisco Lucea; Trinidad_ Brisas del Pauto, Rafael Garcia Herreros y Santa Irene; Villanueva_Fabio Riveros , Ezequiel Moreno y Díaz  y San Agustín.  Paralelamente se continúo con el desarrollo de las asistencias técnicas ya programadas  para las I.E  que reciben acompañamiento de los   profesionales  de apoyo a proyectos pedagógicos transversales. Como resultado del proceso se capacitaron a 263 docentes.</t>
  </si>
  <si>
    <t xml:space="preserve"> En coordinación con el SENA y las instituciones educativas se adelantó el proceso de matrícula de 4.532   estudiantes al programa de  doble titulación, de los cuales 2.274 son de grado de 10° y  2.358  pertenecen al grado 11°.   Se realizó seguimiento y monitoreo a la matrícula.                                           En el II TRIMESTRE, se logro atender en proceso de formación a 2.040 estudiantes de grado 10° y de grado 11 a 2.172 estudiantes . Para un total de 4.212 etudiantes .    En el III TRIMESTRE, se logro atender en proceso de formación a 2.276 estudiantes de grado 10° y de grado 11 a 2.147 estudiantes; para un total de 4.423 etudiantes.</t>
  </si>
  <si>
    <t>Se amplió JU en los municipios de Orocué: sede La Venturosa;  San Luis de Palenque: sedes  Selva y Las Delicias.       Sin embargo, se prorroga la JU en la sede Miralindo de Orocué. Se suspende implemnetación de JU en el nivel de la media técnica en la I.E José María Córdoba del municipio de Tauramena.         Se continua atendiendo con JU las 34  I.E que venian desde el 2017 bajo la Resolución 2615 de 2017, de un total de 34 que tienen implementada la JU, actualmente.     Posteriormente, se programa  hacia el 2 trimestre ampliar la JU en la sede Piñalito del CRIEET _ Tauramena  y las sedes de Coera, Sirivana y Guacharacas de la I.E El Pretexto_Nunchia                                                    GESTIÓN. Durante el II Trimestre se realizó el segundo Comité de Jornada única, donde se analizaron dos solicitudes de ampliación de la JU en las I.E ITENCA del municipio de Paz de A riporo, orientada a 16 sedes rurales y Gaviotas del muniicpio de Maní , para 4 sedes rurales.  Esta en espera el concepto de viabilidad de Cobertura. En TERCER trimestre de 1 programada, se continúo con las 2  I.E pendientes del II trimestre</t>
  </si>
  <si>
    <t xml:space="preserve"> Al cierre del II  trimestre fueron atendidas cuarenta y dos (42) Instituciones Educativas en quince (15) municipios del Departamento de Casanare en la orientación a los docentes y directivos docentes en estrategias pedagógicas para la formulación y/o actualización e implementación de Proyectos Pedagógicos Transversales en cada una de las instituciones educativas, a través de los cuales se integró la atención  orientada al desarrollo de la actividad relacionadas con la Campaña Me Quiero y de  de Movilidad Segura y Estilos de Vida Saludable con el objetivo de prevenir a través de acciones concretas el consumo de sustancias psicoactivas (SPA) y alcohol en los establecimientos educativos del departamento de Casanare y de esta manera mitigar los índices de accidentalidad vial por estos motivos..                                                                           En el  II TRIMESTRE se continúo con la  programación  de los profesionales de apoyo del PPT para socializar en las I.E  la campaña ME QUIERO orientada a la prevención del consumo de sustancias psicoactivas y alcohólicas, mediante la capacitación por gestión que se pudo desarrollar con  docentes y directivos docentes,fortaleciendo así dicha estrategia.</t>
  </si>
  <si>
    <t>Brindar servicio de conectividad a las distintas sedes tanto  urbanas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</si>
  <si>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MINTIC. En el marco de la estrategia por un pacto digital el MinTic diseño el proyecto de centros digitales mediante el cual se instalaran soluciones de acceso a internte de las zonas rurales del departamento; se proyecta para la vigencia 2023  beneficiar a 226 sedes educativas, Durante el primer y segundo trimestre de 2023 se han instaldo 147 centros digitales. Durante el TERCER trimestre se han instaldo 43 centros digitales más por parte de MinTic, para un total de 190 centros digitales.   </t>
  </si>
  <si>
    <t xml:space="preserve">1. Disminución de la brecha digital; dos cumputadores por estudiante; esto depende de la realización del diagnóstico junto con los directivos Docentes (basura tecnológica, número de equipos por Sede, entre otros)                                                              </t>
  </si>
  <si>
    <t xml:space="preserve">Por apalancamiento a los proyectos de obras por impuestos se beneficiara 1 municipio (Hato Corozal,  donde se dotarán de equipos tecnológicos a las I.E del municipio, se realizarán capacitaciones y recolección de basura tecnológica.    
Por transferencia a la I.E  Jorge Eliecer Gaitan del Municipio de La Salina, se realizó la  dotación de 10 equipos. Por parte del  MINTIC _ Programa Computadores para Educar -  se entregaron 87 equipos </t>
  </si>
  <si>
    <t xml:space="preserve">DEPARTAMENTO. 
Durante el primer trimestre se adelantó el proceso precontractual y en el segundo la parte contractual con recursos de SGP.                                                                     
Mediante el proyecto de conectividad Escolar con recursos SGP se amplió la cobertura de las sedes beneficiadas, se esta dando servicios de conectividad a 86  sedes y/o Instituciones educativas con el contrato de prestación de servicios 1057 de 2023, cuyo objeto es: Prestar el servicio de Internet  a las sedes educativas oficiales  tanto urbanas como rurales del departamento de Casanare,  según lineamiento técnico del MEN" el cual inició con la instalación del servicio en las 86 sedes educativas, a partir del 14 de junio y hasta el 28 de junio, el servicio se inicio a partir del 10 de julio de 2023. </t>
  </si>
  <si>
    <t>Ya se cumplió con la meta de esta actividad, en tanto para el el 2022 se entregaron 5433 COMPUTADORES en las sedes educativas (Pore, Tauramena, Monterrey). Como complemento al cumplimiento de la meta de adquisicion de tecnologias que benefician a 30.0000 estudiantes de diferentes instituciones educativas. Esta actividad se realizó por el proyecto obras por impuestos.</t>
  </si>
  <si>
    <t>Se envió circular  a las 69  I.E y formatos de recolección de resultados de autevaluación, aproximadamente en el mes de septiembre,  para que inicien el proceso de autoevaluación.</t>
  </si>
  <si>
    <t>Se expidió resolución 0096 del 18 de enero de 2023 con los parametros, responsabilidades,  orientaciones y cronograma.  Al igual la  Circular 700-0006 del  18 de enero de  2023 para el inicio del proceso;  La resolución 0546 del 4 de marzo de 2023 mediante la cual se resuelven unos impedimentos para realiar el proceso, y a través de la resolucion 0613 del 10 de marzo de 2023 se  designan evaluadores de docentes y directivos docentes.     Se expidieron circulares orientando el proceso de  seguimiento y retroalimentación correspondiente a los meses de junio y septiembre. Se realizó A.T sobre el proceso de valuación de desempeño docente con énfasis en mejoramiento contínuo, a 48 entre docentes y directivos docentes.</t>
  </si>
  <si>
    <t>Se esta adelantando un diagnóstico del estado de desarrollo de los elementos constitutivos de los SIEEs de los establecimientos educativos oficiales y privados.                                                                                                         Para el II trimestre se realizó el diagnóstico y se enviaron los instrumentos del diagnóstico al MEN.          En el III trimestre se socializaron los resultados de la aplicación del instrumento diagn´sticpo con los directivos docentes d elas I.e oficiales.</t>
  </si>
  <si>
    <t xml:space="preserve">En II trimestre, el estado actual: se solicalizó con los directivos docentes el histórico de los resultados del examen SABER 11_ 2014 y 2022.   Igualmente, se compartió con las I.E el informe de análisis de resultados del examen SABE 11.                  </t>
  </si>
  <si>
    <t>Para el 2023 no se programaron actividades orientadas al fortalecimiento de las modalidades de educación media, en tanto ya se cumplió con la meta en el PDD en el 2022.</t>
  </si>
  <si>
    <t xml:space="preserve"> A 2023 4959 estudiantes  de grados 10 y 11  de la educación media con orientación vocacional  y 44 docentes con orientación curricular</t>
  </si>
  <si>
    <t>Desarrollar el Convenio de cooperación SENA -Departamento de Casanare para facilitar la doble titulación de 4.700 estudiantes de grado 11° de las instituciones educativas de media y media técnica.   Para el primer  trimestre, se calcula 2358  estudiantes aprendices  de grado 11 pagos con ARL, que estarían proyectados para la doble titulación de no presentarse retiros y/o deserciones.       Lo programado se estima en 1.250 estudiantes articulados al programa de doble titulación con el SENA.                                                                                                En el II TRIMESTRE, se logro una matrícula de 2.172 estudiantes en aprendices  en proceso  de formación,  los cules a fin de año estarán preparados para la doble titulación SENA.         En el III TRIMESTRE, se logro una matrícula de 2.147 estudiantes en aprendices  en proceso  de formación,  los cules a fin de año estarán preparados para la doble titulación SENA, de no presentarse deserciones o retiros voluntarios. D etodas maneras la meta esta superada sobre 1.250 estudiantes programados para la vigencia 2023.   En IV trimestre se concreta  total de  estudiantes 4.405, de los cuales 2.312 son de grado 10° y de grdo 11° son 2.093</t>
  </si>
  <si>
    <t>Requerir a las I.E la información sobre el desarrollo de los planes de prestación de servicio obligatorio de los estudiantes de los grados 10 y 11.            De las 69 I.E existentes se ha evaluado, realizado la verificación, seguimiento y control a 8 establecimientos educativos sobre servicio social obligatorio, las 19 I.E programadas en el Plan Operativo Anual de Inspección y vigilencia, desde el componente_ Calidad y pertinencia en la educación.  La trazavilidad se encuentra en los formatos FO-GE-14 instrumento de evaluación de E.E y en FO-GE-17 instrumento de seguimiento y control de inspección y vigilancia.    Las I.E atendidas con evaluación y seguimiento son:  Hatocorozal_Alegaxu; Maní_ Jesus Bernal Pinzón, Camilo Torres Restrepo; Paz de Ariporo_ Instituto técnico Empresarial del Norte de Casanare ITENCA, Juan José Rondón; Sabanalarga_ Jorge E Gaitán; Pore_ Antonio Nariño la Plata; Trinidad_ Santa Irene.                                                                                       En el tercer trimestre: Aguazul-Camilo Torres Restrepo,Gimnasio San Francisco de Asis; Sabanalarga-Manuel Elkin Patarrollo; Hatocorozal-Antonio Martinez Delgado; Sacama-Tecnico Antonio Nariño; Salina Jorge Eliecer Gaitan,Tamara-Victor Gomez Corredor; Tauramena-El Cusiana.</t>
  </si>
  <si>
    <t>En cumplimiento de las acciones contenidas en el plan operativo anual de inspección y vigilancia, se ha realizado la vigilancia a 8 establecimientos educativos, específicamente   para el segundo trimestre, entre oficiales, no oficiales, Establecimientos para el Trabajo y el Desarrollo Humano_ETDH y  Centros de Enseñanza Automovilística_ CEA.                                                                                      Para el 2023 En cumplimiento de lo establecido en la Resolución 2166 de 2020 se relizo el 25 y 26 de Abril los talleres de nuevos pretadores para no oficiales y Establecimeintos de Educación para el trabajo y el desarrollo humano y centros de enseñanza automovilistica. respectivamente; Se atendio  con evaluación a los EE Oficiales: Hatocorozal_Alegaxu; Maní_ Jesus Bernal Pinzón, Camilo Torres Restrepo; Paz de Ariporo_ Instituto técnico Empresarial del Norte de Casanare ITENCA, Juan José Rondón; Sabanalarga_ Jorge E Gaitán; no oficiales: Monterrey-Gimnasio Campestre Pablo Neruda,  ETDH: Seminario biblico el Secreto de e Sabanalarga.     En el tercer trimestre: Aguazul-Camilo Torres Restrepo, EE NO OFICIAL-Colegio Santa Maria del Llano y CEA Centro de Enseñanza Automovilistica Mi Llano; Sabanalarga-Manuel Elkin Patarrollo; Hatocorozal-Antonio Martinez Delgado; Sacama-Tecnico Antonio Nariño; Tamara-Victor Gomez Corredor; Tauramena-El Cusiana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</si>
</sst>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 #,##0.00_-;\-&quot;$&quot;\ * #,##0.00_-;_-&quot;$&quot;\ * &quot;-&quot;??_-;_-@_-"/>
    <numFmt numFmtId="165" formatCode="&quot;$&quot;\ #,##0.00"/>
    <numFmt numFmtId="166" formatCode="0.0%"/>
    <numFmt numFmtId="167" formatCode="&quot;$&quot;\ #,##0"/>
    <numFmt numFmtId="168" formatCode="_-&quot;$&quot;\ * #,##0.0_-;\-&quot;$&quot;\ * #,##0.0_-;_-&quot;$&quot;\ * &quot;-&quot;??_-;_-@_-"/>
    <numFmt numFmtId="169" formatCode="_(* #,##0.0_);_(* \(#,##0.0\);_(* &quot;-&quot;??_);_(@_)"/>
    <numFmt numFmtId="170" formatCode="_(* #,##0_);_(* \(#,##0\);_(* &quot;-&quot;??_);_(@_)"/>
  </numFmts>
  <fonts count="28"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sz val="11"/>
      <color theme="1"/>
      <name val="Calibri"/>
      <family val="2"/>
      <scheme val="minor"/>
    </font>
    <font>
      <sz val="11"/>
      <name val="Arial"/>
      <family val="2"/>
    </font>
    <font>
      <sz val="8"/>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11"/>
      <name val="Calibri"/>
      <family val="2"/>
      <scheme val="minor"/>
    </font>
    <font>
      <sz val="8"/>
      <color theme="1"/>
      <name val="Arial"/>
      <family val="2"/>
    </font>
    <font>
      <b/>
      <sz val="7"/>
      <name val="Arial"/>
      <family val="2"/>
    </font>
    <font>
      <sz val="7"/>
      <color theme="1"/>
      <name val="Arial"/>
      <family val="2"/>
    </font>
    <font>
      <sz val="7"/>
      <color theme="1"/>
      <name val="Calibri"/>
      <family val="2"/>
      <scheme val="minor"/>
    </font>
    <font>
      <sz val="7"/>
      <name val="Calibri"/>
      <family val="2"/>
      <scheme val="minor"/>
    </font>
    <font>
      <sz val="7"/>
      <color rgb="FFFF0000"/>
      <name val="Arial"/>
      <family val="2"/>
    </font>
    <font>
      <b/>
      <sz val="8"/>
      <color theme="1"/>
      <name val="Arial"/>
      <family val="2"/>
    </font>
    <font>
      <sz val="11"/>
      <color theme="8"/>
      <name val="Calibri"/>
      <family val="2"/>
      <scheme val="minor"/>
    </font>
    <font>
      <sz val="11"/>
      <color rgb="FFFF0000"/>
      <name val="Calibri"/>
      <family val="2"/>
      <scheme val="minor"/>
    </font>
    <font>
      <sz val="6"/>
      <color theme="1"/>
      <name val="Arial"/>
      <family val="2"/>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9"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91">
    <xf numFmtId="0" fontId="0" fillId="0" borderId="0" xfId="0"/>
    <xf numFmtId="0" fontId="4" fillId="0" borderId="0" xfId="0" applyFont="1"/>
    <xf numFmtId="0" fontId="4" fillId="0" borderId="0" xfId="0" applyFont="1" applyFill="1"/>
    <xf numFmtId="0" fontId="4" fillId="2" borderId="0" xfId="0" applyFont="1" applyFill="1"/>
    <xf numFmtId="0" fontId="6"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2" borderId="0" xfId="0" applyNumberFormat="1" applyFont="1" applyFill="1" applyBorder="1" applyAlignment="1">
      <alignment vertical="center" wrapText="1"/>
    </xf>
    <xf numFmtId="14" fontId="4" fillId="2" borderId="0" xfId="0" applyNumberFormat="1" applyFont="1" applyFill="1" applyBorder="1" applyAlignment="1">
      <alignment horizontal="center" vertical="center" wrapText="1"/>
    </xf>
    <xf numFmtId="0" fontId="0" fillId="0" borderId="0" xfId="0" applyAlignment="1">
      <alignment horizontal="justify" vertical="top"/>
    </xf>
    <xf numFmtId="0" fontId="9" fillId="0" borderId="10" xfId="0"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xf>
    <xf numFmtId="0" fontId="12" fillId="0" borderId="0" xfId="0" applyFont="1" applyAlignment="1">
      <alignment horizontal="center"/>
    </xf>
    <xf numFmtId="0" fontId="8" fillId="2" borderId="0" xfId="0" applyFont="1" applyFill="1" applyBorder="1" applyAlignment="1">
      <alignment horizontal="justify" vertical="top" wrapText="1"/>
    </xf>
    <xf numFmtId="0" fontId="9" fillId="2" borderId="0" xfId="0" applyFont="1" applyFill="1" applyBorder="1" applyAlignment="1">
      <alignment vertical="center" wrapText="1"/>
    </xf>
    <xf numFmtId="0" fontId="9" fillId="0" borderId="0" xfId="0" applyFont="1"/>
    <xf numFmtId="0" fontId="12" fillId="0" borderId="0" xfId="0" applyFont="1"/>
    <xf numFmtId="0" fontId="9" fillId="0" borderId="15" xfId="0" applyFont="1" applyFill="1" applyBorder="1" applyAlignment="1">
      <alignment vertical="center" wrapText="1"/>
    </xf>
    <xf numFmtId="0" fontId="9" fillId="2" borderId="0" xfId="0" applyFont="1" applyFill="1" applyBorder="1" applyAlignment="1">
      <alignment horizontal="justify" vertical="top" wrapText="1"/>
    </xf>
    <xf numFmtId="0" fontId="12" fillId="0" borderId="0" xfId="0" applyFont="1" applyAlignment="1">
      <alignment horizontal="justify" vertical="top"/>
    </xf>
    <xf numFmtId="0" fontId="0" fillId="0" borderId="0" xfId="0" applyFill="1"/>
    <xf numFmtId="14" fontId="6" fillId="0" borderId="29"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4" fillId="0" borderId="0" xfId="0" applyFont="1"/>
    <xf numFmtId="0" fontId="17" fillId="2" borderId="0" xfId="0" applyFont="1" applyFill="1"/>
    <xf numFmtId="0" fontId="0" fillId="5" borderId="0" xfId="0" applyFill="1"/>
    <xf numFmtId="0" fontId="0" fillId="8" borderId="0" xfId="0" applyFill="1"/>
    <xf numFmtId="0" fontId="0" fillId="7" borderId="0" xfId="0" applyFill="1"/>
    <xf numFmtId="0" fontId="0" fillId="6" borderId="0" xfId="0" applyFill="1"/>
    <xf numFmtId="0" fontId="16" fillId="2" borderId="11" xfId="0" applyFont="1" applyFill="1" applyBorder="1" applyAlignment="1">
      <alignment horizontal="justify" vertical="top" wrapText="1"/>
    </xf>
    <xf numFmtId="0" fontId="17" fillId="0" borderId="0" xfId="0" applyFont="1"/>
    <xf numFmtId="0" fontId="0" fillId="2" borderId="0" xfId="0" applyFill="1"/>
    <xf numFmtId="3" fontId="9" fillId="2" borderId="15" xfId="0" applyNumberFormat="1" applyFont="1" applyFill="1" applyBorder="1" applyAlignment="1">
      <alignment horizontal="center" vertical="center" wrapText="1"/>
    </xf>
    <xf numFmtId="0" fontId="0" fillId="2" borderId="0" xfId="0" applyFont="1" applyFill="1"/>
    <xf numFmtId="0" fontId="9" fillId="2"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8" fillId="2" borderId="15" xfId="0" applyFont="1" applyFill="1" applyBorder="1" applyAlignment="1">
      <alignment vertical="center" wrapText="1"/>
    </xf>
    <xf numFmtId="0" fontId="9" fillId="2" borderId="17" xfId="0" applyFont="1" applyFill="1" applyBorder="1" applyAlignment="1">
      <alignment vertical="center" wrapText="1"/>
    </xf>
    <xf numFmtId="0" fontId="9" fillId="2" borderId="10" xfId="0" applyFont="1" applyFill="1" applyBorder="1" applyAlignment="1">
      <alignment horizontal="justify" vertical="top" wrapText="1"/>
    </xf>
    <xf numFmtId="0" fontId="9" fillId="2" borderId="10" xfId="0" applyFont="1" applyFill="1" applyBorder="1" applyAlignment="1">
      <alignment horizontal="left" vertical="center" wrapText="1"/>
    </xf>
    <xf numFmtId="0" fontId="9" fillId="0" borderId="10" xfId="0" applyFont="1" applyFill="1" applyBorder="1" applyAlignment="1">
      <alignment vertical="center" wrapText="1"/>
    </xf>
    <xf numFmtId="0" fontId="16" fillId="2" borderId="26" xfId="0" applyFont="1" applyFill="1" applyBorder="1" applyAlignment="1">
      <alignment vertical="center" wrapText="1"/>
    </xf>
    <xf numFmtId="0" fontId="16" fillId="2" borderId="0" xfId="0" applyFont="1" applyFill="1" applyBorder="1" applyAlignment="1">
      <alignment horizontal="center" vertical="center" wrapText="1"/>
    </xf>
    <xf numFmtId="0" fontId="21" fillId="0" borderId="0" xfId="0" applyFont="1"/>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vertical="center" wrapText="1"/>
    </xf>
    <xf numFmtId="164" fontId="16" fillId="2" borderId="26" xfId="0" applyNumberFormat="1" applyFont="1" applyFill="1" applyBorder="1" applyAlignment="1">
      <alignment vertical="center" wrapText="1"/>
    </xf>
    <xf numFmtId="167" fontId="16" fillId="2" borderId="26" xfId="0" applyNumberFormat="1" applyFont="1" applyFill="1" applyBorder="1" applyAlignment="1">
      <alignment horizontal="center" vertical="center" wrapText="1"/>
    </xf>
    <xf numFmtId="14" fontId="16" fillId="2" borderId="26" xfId="0" applyNumberFormat="1" applyFont="1" applyFill="1" applyBorder="1" applyAlignment="1">
      <alignment horizontal="center" vertical="center" wrapText="1"/>
    </xf>
    <xf numFmtId="0" fontId="20" fillId="2" borderId="26" xfId="0" applyFont="1" applyFill="1" applyBorder="1" applyAlignment="1">
      <alignment vertical="center" wrapText="1"/>
    </xf>
    <xf numFmtId="165" fontId="16" fillId="2" borderId="26" xfId="4"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14" fontId="16" fillId="2" borderId="26" xfId="0" applyNumberFormat="1" applyFont="1" applyFill="1" applyBorder="1" applyAlignment="1">
      <alignment vertical="center" wrapText="1"/>
    </xf>
    <xf numFmtId="14" fontId="20" fillId="2" borderId="26" xfId="0" applyNumberFormat="1"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9" fontId="20" fillId="2" borderId="26" xfId="3" applyFont="1" applyFill="1" applyBorder="1" applyAlignment="1">
      <alignment horizontal="center" vertical="center" wrapText="1"/>
    </xf>
    <xf numFmtId="167" fontId="20" fillId="2" borderId="26" xfId="0" applyNumberFormat="1" applyFont="1" applyFill="1" applyBorder="1" applyAlignment="1">
      <alignment horizontal="center" vertical="center" wrapText="1"/>
    </xf>
    <xf numFmtId="164" fontId="16" fillId="2" borderId="26" xfId="2" applyFont="1" applyFill="1" applyBorder="1" applyAlignment="1">
      <alignment horizontal="center" vertical="center" wrapText="1"/>
    </xf>
    <xf numFmtId="170" fontId="20" fillId="2" borderId="26" xfId="4" applyNumberFormat="1" applyFont="1" applyFill="1" applyBorder="1" applyAlignment="1">
      <alignment horizontal="center" vertical="center" wrapText="1"/>
    </xf>
    <xf numFmtId="43" fontId="20" fillId="2" borderId="26" xfId="4" applyFont="1" applyFill="1" applyBorder="1" applyAlignment="1">
      <alignment horizontal="center" vertical="center" wrapText="1"/>
    </xf>
    <xf numFmtId="169" fontId="16" fillId="2" borderId="26" xfId="4" applyNumberFormat="1" applyFont="1" applyFill="1" applyBorder="1" applyAlignment="1">
      <alignment horizontal="center" vertical="center" wrapText="1"/>
    </xf>
    <xf numFmtId="43" fontId="16" fillId="2" borderId="26" xfId="4"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0" fontId="16" fillId="4" borderId="1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5" xfId="0" applyFont="1" applyFill="1" applyBorder="1" applyAlignment="1">
      <alignment horizontal="center" vertical="center"/>
    </xf>
    <xf numFmtId="9" fontId="9" fillId="2" borderId="26" xfId="3" applyNumberFormat="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0" fontId="9" fillId="9" borderId="26" xfId="0" applyFont="1" applyFill="1" applyBorder="1" applyAlignment="1">
      <alignment horizontal="center" vertical="center" wrapText="1"/>
    </xf>
    <xf numFmtId="9" fontId="16" fillId="4" borderId="15" xfId="0" applyNumberFormat="1" applyFont="1" applyFill="1" applyBorder="1" applyAlignment="1">
      <alignment horizontal="center" vertical="center"/>
    </xf>
    <xf numFmtId="0" fontId="16" fillId="2" borderId="10" xfId="0" applyFont="1" applyFill="1" applyBorder="1" applyAlignment="1">
      <alignment horizontal="justify" vertical="top" wrapText="1"/>
    </xf>
    <xf numFmtId="0" fontId="25" fillId="2" borderId="0" xfId="0" applyFont="1" applyFill="1"/>
    <xf numFmtId="165" fontId="23" fillId="2" borderId="26" xfId="0" applyNumberFormat="1" applyFont="1" applyFill="1" applyBorder="1" applyAlignment="1">
      <alignment vertical="center" wrapText="1"/>
    </xf>
    <xf numFmtId="165" fontId="23" fillId="2" borderId="26" xfId="0" applyNumberFormat="1" applyFont="1" applyFill="1" applyBorder="1" applyAlignment="1">
      <alignment horizontal="center" vertical="center" wrapText="1"/>
    </xf>
    <xf numFmtId="166" fontId="9" fillId="6" borderId="26" xfId="3" applyNumberFormat="1" applyFont="1" applyFill="1" applyBorder="1" applyAlignment="1">
      <alignment horizontal="center" vertical="center" wrapText="1"/>
    </xf>
    <xf numFmtId="9" fontId="9" fillId="6" borderId="26" xfId="3" applyNumberFormat="1" applyFont="1" applyFill="1" applyBorder="1" applyAlignment="1">
      <alignment horizontal="center" vertical="center" wrapText="1"/>
    </xf>
    <xf numFmtId="9" fontId="16" fillId="6" borderId="26" xfId="3" applyNumberFormat="1" applyFont="1" applyFill="1" applyBorder="1" applyAlignment="1">
      <alignment horizontal="center" vertical="center" wrapText="1"/>
    </xf>
    <xf numFmtId="0" fontId="23" fillId="5" borderId="11" xfId="0" applyFont="1" applyFill="1" applyBorder="1" applyAlignment="1">
      <alignment horizontal="justify" vertical="top" wrapText="1"/>
    </xf>
    <xf numFmtId="0" fontId="13" fillId="5" borderId="11" xfId="0" applyFont="1" applyFill="1" applyBorder="1" applyAlignment="1">
      <alignment horizontal="justify" vertical="top" wrapText="1"/>
    </xf>
    <xf numFmtId="0" fontId="23" fillId="5" borderId="26" xfId="0" applyFont="1" applyFill="1" applyBorder="1" applyAlignment="1">
      <alignment horizontal="justify" vertical="top" wrapText="1"/>
    </xf>
    <xf numFmtId="164" fontId="16" fillId="2" borderId="26" xfId="2" applyFont="1" applyFill="1" applyBorder="1" applyAlignment="1">
      <alignment vertical="center" wrapText="1"/>
    </xf>
    <xf numFmtId="168" fontId="16" fillId="2" borderId="26" xfId="2" applyNumberFormat="1" applyFont="1" applyFill="1" applyBorder="1" applyAlignment="1">
      <alignment vertical="center" wrapText="1"/>
    </xf>
    <xf numFmtId="0" fontId="25" fillId="10" borderId="0" xfId="0" applyFont="1" applyFill="1"/>
    <xf numFmtId="0" fontId="16" fillId="11" borderId="15" xfId="0" applyFont="1" applyFill="1" applyBorder="1" applyAlignment="1">
      <alignment horizontal="center" vertical="center"/>
    </xf>
    <xf numFmtId="0" fontId="9" fillId="11" borderId="26" xfId="1" applyFont="1" applyFill="1" applyBorder="1" applyAlignment="1">
      <alignment horizontal="center" vertical="center" wrapText="1"/>
    </xf>
    <xf numFmtId="9" fontId="9" fillId="11" borderId="26" xfId="3" applyNumberFormat="1"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9" fontId="13" fillId="11" borderId="26" xfId="3" applyNumberFormat="1" applyFont="1" applyFill="1" applyBorder="1" applyAlignment="1">
      <alignment horizontal="center" vertical="center" wrapText="1"/>
    </xf>
    <xf numFmtId="0" fontId="9" fillId="11" borderId="26" xfId="0" applyNumberFormat="1" applyFont="1" applyFill="1" applyBorder="1" applyAlignment="1">
      <alignment horizontal="center" vertical="center" wrapText="1"/>
    </xf>
    <xf numFmtId="9" fontId="9" fillId="11" borderId="26" xfId="0" applyNumberFormat="1" applyFont="1" applyFill="1" applyBorder="1" applyAlignment="1">
      <alignment horizontal="center" vertical="center" wrapText="1"/>
    </xf>
    <xf numFmtId="9" fontId="13" fillId="11" borderId="26" xfId="0" applyNumberFormat="1" applyFont="1" applyFill="1" applyBorder="1" applyAlignment="1">
      <alignment horizontal="center" vertical="center" wrapText="1"/>
    </xf>
    <xf numFmtId="0" fontId="0" fillId="11" borderId="0" xfId="0" applyFill="1"/>
    <xf numFmtId="9" fontId="0" fillId="11" borderId="0" xfId="0" applyNumberFormat="1" applyFill="1"/>
    <xf numFmtId="0" fontId="0" fillId="12" borderId="0" xfId="0" applyFill="1"/>
    <xf numFmtId="0" fontId="0" fillId="13" borderId="0" xfId="0" applyFill="1"/>
    <xf numFmtId="0" fontId="9" fillId="2" borderId="26" xfId="1" applyFont="1" applyFill="1" applyBorder="1" applyAlignment="1">
      <alignment horizontal="center" vertical="center" wrapText="1"/>
    </xf>
    <xf numFmtId="166" fontId="9" fillId="2" borderId="26" xfId="3" applyNumberFormat="1" applyFont="1" applyFill="1" applyBorder="1" applyAlignment="1">
      <alignment horizontal="center" vertical="center" wrapText="1"/>
    </xf>
    <xf numFmtId="0" fontId="18" fillId="11" borderId="26" xfId="0" applyFont="1" applyFill="1" applyBorder="1" applyAlignment="1">
      <alignment horizontal="center" vertical="center" wrapText="1"/>
    </xf>
    <xf numFmtId="9" fontId="9" fillId="11" borderId="26" xfId="1"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9" fillId="2" borderId="26" xfId="3" applyFont="1" applyFill="1" applyBorder="1" applyAlignment="1">
      <alignment horizontal="center" vertical="center" wrapText="1"/>
    </xf>
    <xf numFmtId="0" fontId="9" fillId="2" borderId="10" xfId="0" applyFont="1" applyFill="1" applyBorder="1" applyAlignment="1">
      <alignment horizontal="justify" vertical="center" wrapText="1"/>
    </xf>
    <xf numFmtId="0" fontId="16" fillId="2" borderId="10" xfId="0" applyFont="1" applyFill="1" applyBorder="1" applyAlignment="1">
      <alignment vertical="top" wrapText="1"/>
    </xf>
    <xf numFmtId="0" fontId="9" fillId="2" borderId="10" xfId="0" applyFont="1" applyFill="1" applyBorder="1" applyAlignment="1">
      <alignment vertical="top" wrapText="1"/>
    </xf>
    <xf numFmtId="9" fontId="16" fillId="2" borderId="26" xfId="3" applyNumberFormat="1" applyFont="1" applyFill="1" applyBorder="1" applyAlignment="1">
      <alignment horizontal="center" vertical="center" wrapText="1"/>
    </xf>
    <xf numFmtId="0" fontId="9" fillId="2" borderId="15" xfId="0" applyFont="1" applyFill="1" applyBorder="1" applyAlignment="1">
      <alignment horizontal="justify" wrapText="1"/>
    </xf>
    <xf numFmtId="0" fontId="26" fillId="2" borderId="0" xfId="0" applyFont="1" applyFill="1"/>
    <xf numFmtId="0" fontId="9" fillId="2" borderId="15" xfId="0" applyFont="1" applyFill="1" applyBorder="1" applyAlignment="1">
      <alignment vertical="top" wrapText="1"/>
    </xf>
    <xf numFmtId="0" fontId="16" fillId="2" borderId="27" xfId="0" applyFont="1" applyFill="1" applyBorder="1" applyAlignment="1">
      <alignment horizontal="justify" vertical="top" wrapText="1"/>
    </xf>
    <xf numFmtId="0" fontId="9" fillId="2" borderId="10" xfId="0" applyFont="1" applyFill="1" applyBorder="1" applyAlignment="1">
      <alignment horizontal="left" vertical="top" wrapText="1"/>
    </xf>
    <xf numFmtId="0" fontId="15" fillId="2" borderId="0" xfId="0" applyFont="1" applyFill="1" applyAlignment="1">
      <alignment horizontal="center" vertical="center" wrapText="1"/>
    </xf>
    <xf numFmtId="0" fontId="13" fillId="14" borderId="28" xfId="0" applyFont="1" applyFill="1" applyBorder="1" applyAlignment="1">
      <alignment horizontal="left" vertical="center" wrapText="1"/>
    </xf>
    <xf numFmtId="0" fontId="16" fillId="14" borderId="11" xfId="0" applyFont="1" applyFill="1" applyBorder="1" applyAlignment="1">
      <alignment horizontal="justify" vertical="top" wrapText="1"/>
    </xf>
    <xf numFmtId="10" fontId="9" fillId="2" borderId="26" xfId="0" applyNumberFormat="1" applyFont="1" applyFill="1" applyBorder="1" applyAlignment="1">
      <alignment horizontal="center" vertical="center" wrapText="1"/>
    </xf>
    <xf numFmtId="9" fontId="4" fillId="2" borderId="0" xfId="3" applyNumberFormat="1" applyFont="1" applyFill="1" applyBorder="1" applyAlignment="1">
      <alignment horizontal="center" vertical="center" wrapText="1"/>
    </xf>
    <xf numFmtId="0" fontId="9" fillId="2" borderId="0" xfId="0" applyFont="1" applyFill="1"/>
    <xf numFmtId="0" fontId="4" fillId="2" borderId="0" xfId="0" applyFont="1" applyFill="1" applyAlignment="1">
      <alignment horizontal="right"/>
    </xf>
    <xf numFmtId="0" fontId="4" fillId="2" borderId="0" xfId="0" applyFont="1" applyFill="1" applyAlignment="1">
      <alignment horizontal="justify" vertical="top"/>
    </xf>
    <xf numFmtId="0" fontId="9" fillId="2" borderId="0" xfId="0" applyFont="1" applyFill="1" applyAlignment="1">
      <alignment horizontal="justify" vertical="top"/>
    </xf>
    <xf numFmtId="0" fontId="16" fillId="2" borderId="0" xfId="0" applyFont="1" applyFill="1" applyBorder="1" applyAlignment="1">
      <alignment vertical="center" wrapText="1"/>
    </xf>
    <xf numFmtId="0" fontId="9" fillId="2" borderId="0" xfId="0" applyFont="1" applyFill="1" applyAlignment="1">
      <alignment horizontal="center"/>
    </xf>
    <xf numFmtId="9" fontId="4" fillId="2" borderId="0" xfId="0" applyNumberFormat="1" applyFont="1" applyFill="1"/>
    <xf numFmtId="0" fontId="16" fillId="2" borderId="0" xfId="0" applyFont="1" applyFill="1"/>
    <xf numFmtId="0" fontId="12" fillId="2" borderId="0" xfId="0" applyFont="1" applyFill="1"/>
    <xf numFmtId="0" fontId="12" fillId="2" borderId="0" xfId="0" applyFont="1" applyFill="1" applyAlignment="1">
      <alignment horizontal="center"/>
    </xf>
    <xf numFmtId="0" fontId="0" fillId="2" borderId="0" xfId="0" applyFill="1" applyAlignment="1">
      <alignment horizontal="justify" vertical="top"/>
    </xf>
    <xf numFmtId="0" fontId="12" fillId="2" borderId="0" xfId="0" applyFont="1" applyFill="1" applyAlignment="1">
      <alignment horizontal="justify" vertical="top"/>
    </xf>
    <xf numFmtId="9" fontId="0" fillId="2" borderId="0" xfId="0" applyNumberFormat="1" applyFill="1"/>
    <xf numFmtId="0" fontId="21" fillId="2" borderId="0" xfId="0" applyFont="1" applyFill="1"/>
    <xf numFmtId="0" fontId="14" fillId="2" borderId="0" xfId="0" applyFont="1" applyFill="1"/>
    <xf numFmtId="0" fontId="13" fillId="11" borderId="2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9" fillId="6" borderId="11" xfId="0" applyFont="1" applyFill="1" applyBorder="1" applyAlignment="1">
      <alignment horizontal="justify" vertical="top" wrapText="1"/>
    </xf>
    <xf numFmtId="0" fontId="20" fillId="2" borderId="26"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1" fillId="2" borderId="10" xfId="0" applyFont="1" applyFill="1" applyBorder="1" applyAlignment="1">
      <alignment horizontal="center" vertical="center" textRotation="90" wrapText="1"/>
    </xf>
    <xf numFmtId="0" fontId="9" fillId="6" borderId="15" xfId="0" applyFont="1" applyFill="1" applyBorder="1" applyAlignment="1">
      <alignment horizontal="justify" vertical="top" wrapText="1"/>
    </xf>
    <xf numFmtId="165" fontId="20" fillId="2" borderId="26" xfId="0" applyNumberFormat="1"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0" fontId="9" fillId="2" borderId="11" xfId="0" applyFont="1" applyFill="1" applyBorder="1" applyAlignment="1">
      <alignment horizontal="justify" vertical="top" wrapText="1"/>
    </xf>
    <xf numFmtId="0" fontId="9" fillId="2" borderId="15" xfId="0" applyFont="1" applyFill="1" applyBorder="1" applyAlignment="1">
      <alignment horizontal="justify" vertical="top" wrapText="1"/>
    </xf>
    <xf numFmtId="166" fontId="9" fillId="9" borderId="26" xfId="3" applyNumberFormat="1" applyFont="1" applyFill="1" applyBorder="1" applyAlignment="1">
      <alignment horizontal="center" vertical="center" wrapText="1"/>
    </xf>
    <xf numFmtId="164" fontId="16" fillId="9" borderId="26" xfId="2" applyFont="1" applyFill="1" applyBorder="1" applyAlignment="1">
      <alignment vertical="center" wrapText="1"/>
    </xf>
    <xf numFmtId="168" fontId="16" fillId="9" borderId="26" xfId="2" applyNumberFormat="1" applyFont="1" applyFill="1" applyBorder="1" applyAlignment="1">
      <alignment vertical="center" wrapText="1"/>
    </xf>
    <xf numFmtId="0" fontId="9" fillId="2" borderId="11" xfId="0" applyFont="1" applyFill="1" applyBorder="1" applyAlignment="1">
      <alignment horizontal="justify" vertical="top" wrapText="1"/>
    </xf>
    <xf numFmtId="9" fontId="9" fillId="9" borderId="26" xfId="3" applyNumberFormat="1" applyFont="1" applyFill="1" applyBorder="1" applyAlignment="1">
      <alignment horizontal="center" vertical="center" wrapText="1"/>
    </xf>
    <xf numFmtId="0" fontId="9" fillId="15" borderId="26" xfId="0" applyFont="1" applyFill="1" applyBorder="1" applyAlignment="1">
      <alignment horizontal="center" vertical="center" wrapText="1"/>
    </xf>
    <xf numFmtId="9" fontId="9" fillId="15" borderId="26" xfId="3" applyNumberFormat="1" applyFont="1" applyFill="1" applyBorder="1" applyAlignment="1">
      <alignment horizontal="center" vertical="center" wrapText="1"/>
    </xf>
    <xf numFmtId="0" fontId="9" fillId="15" borderId="11" xfId="0" applyFont="1" applyFill="1" applyBorder="1" applyAlignment="1">
      <alignment horizontal="justify" vertical="top" wrapText="1"/>
    </xf>
    <xf numFmtId="0" fontId="9" fillId="15" borderId="27" xfId="0" applyFont="1" applyFill="1" applyBorder="1" applyAlignment="1">
      <alignment horizontal="justify" vertical="top" wrapText="1"/>
    </xf>
    <xf numFmtId="0" fontId="13" fillId="2" borderId="10" xfId="0" applyFont="1" applyFill="1" applyBorder="1" applyAlignment="1">
      <alignment vertical="center" wrapText="1"/>
    </xf>
    <xf numFmtId="0" fontId="13" fillId="2" borderId="26" xfId="0" applyNumberFormat="1" applyFont="1" applyFill="1" applyBorder="1" applyAlignment="1">
      <alignment horizontal="center" vertical="center" wrapText="1"/>
    </xf>
    <xf numFmtId="0" fontId="9" fillId="9" borderId="11" xfId="0" applyFont="1" applyFill="1" applyBorder="1" applyAlignment="1">
      <alignment horizontal="justify" vertical="top" wrapText="1"/>
    </xf>
    <xf numFmtId="0" fontId="13" fillId="2" borderId="15" xfId="0" applyFont="1" applyFill="1" applyBorder="1" applyAlignment="1">
      <alignment horizontal="center" vertical="center" wrapText="1"/>
    </xf>
    <xf numFmtId="0" fontId="13" fillId="6" borderId="15" xfId="0" applyFont="1" applyFill="1" applyBorder="1" applyAlignment="1">
      <alignment vertical="center" wrapText="1"/>
    </xf>
    <xf numFmtId="0" fontId="13" fillId="2" borderId="10" xfId="0" applyFont="1" applyFill="1" applyBorder="1" applyAlignment="1">
      <alignment horizontal="left" vertical="center" wrapText="1"/>
    </xf>
    <xf numFmtId="0" fontId="9" fillId="2" borderId="15" xfId="0" applyFont="1" applyFill="1" applyBorder="1" applyAlignment="1">
      <alignment horizontal="justify" vertical="top" wrapText="1"/>
    </xf>
    <xf numFmtId="0" fontId="9" fillId="2" borderId="11" xfId="0" applyFont="1" applyFill="1" applyBorder="1" applyAlignment="1">
      <alignment horizontal="justify" vertical="top" wrapText="1"/>
    </xf>
    <xf numFmtId="0" fontId="9" fillId="2" borderId="11" xfId="0" applyFont="1" applyFill="1" applyBorder="1" applyAlignment="1">
      <alignment horizontal="justify" wrapText="1"/>
    </xf>
    <xf numFmtId="0" fontId="13" fillId="0" borderId="10" xfId="0" applyFont="1" applyFill="1" applyBorder="1" applyAlignment="1">
      <alignment vertical="center" wrapText="1"/>
    </xf>
    <xf numFmtId="0" fontId="23" fillId="2" borderId="10" xfId="0" applyFont="1" applyFill="1" applyBorder="1" applyAlignment="1">
      <alignment vertical="center" wrapText="1"/>
    </xf>
    <xf numFmtId="0" fontId="23" fillId="2" borderId="10" xfId="0" applyFont="1" applyFill="1" applyBorder="1" applyAlignment="1">
      <alignment horizontal="justify" vertical="top" wrapText="1"/>
    </xf>
    <xf numFmtId="0" fontId="23" fillId="2" borderId="11" xfId="0" applyFont="1" applyFill="1" applyBorder="1" applyAlignment="1">
      <alignment horizontal="justify" vertical="top" wrapText="1"/>
    </xf>
    <xf numFmtId="0" fontId="20" fillId="2" borderId="26" xfId="0" applyFont="1" applyFill="1" applyBorder="1" applyAlignment="1">
      <alignment horizontal="center" vertical="center" wrapText="1"/>
    </xf>
    <xf numFmtId="165" fontId="20" fillId="2" borderId="30" xfId="0" applyNumberFormat="1" applyFont="1" applyFill="1" applyBorder="1" applyAlignment="1">
      <alignment horizontal="center" vertical="center" wrapText="1"/>
    </xf>
    <xf numFmtId="165" fontId="20" fillId="2" borderId="31" xfId="0" applyNumberFormat="1" applyFont="1" applyFill="1" applyBorder="1" applyAlignment="1">
      <alignment horizontal="center" vertical="center" wrapText="1"/>
    </xf>
    <xf numFmtId="165" fontId="20" fillId="2" borderId="32" xfId="0" applyNumberFormat="1" applyFont="1" applyFill="1" applyBorder="1" applyAlignment="1">
      <alignment horizontal="center" vertical="center" wrapText="1"/>
    </xf>
    <xf numFmtId="14" fontId="16" fillId="2" borderId="30" xfId="0" applyNumberFormat="1" applyFont="1" applyFill="1" applyBorder="1" applyAlignment="1">
      <alignment horizontal="center" vertical="center" wrapText="1"/>
    </xf>
    <xf numFmtId="14" fontId="16" fillId="2" borderId="32" xfId="0" applyNumberFormat="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2" xfId="0" applyNumberFormat="1" applyFont="1" applyFill="1" applyBorder="1" applyAlignment="1">
      <alignment horizontal="center" vertical="center" wrapText="1"/>
    </xf>
    <xf numFmtId="164" fontId="20" fillId="2" borderId="26" xfId="2"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26" xfId="0" applyFont="1" applyFill="1" applyBorder="1" applyAlignment="1">
      <alignment horizontal="center" vertical="center" wrapText="1"/>
    </xf>
    <xf numFmtId="165" fontId="16" fillId="2" borderId="30" xfId="4" applyNumberFormat="1" applyFont="1" applyFill="1" applyBorder="1" applyAlignment="1">
      <alignment horizontal="center" vertical="center" wrapText="1"/>
    </xf>
    <xf numFmtId="43" fontId="16" fillId="2" borderId="32" xfId="4"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1" fillId="2" borderId="15" xfId="0" applyFont="1" applyFill="1" applyBorder="1" applyAlignment="1">
      <alignment horizontal="center" vertical="center" textRotation="90" wrapText="1"/>
    </xf>
    <xf numFmtId="0" fontId="11" fillId="2" borderId="17" xfId="0" applyFont="1" applyFill="1" applyBorder="1" applyAlignment="1">
      <alignment horizontal="center" vertical="center" textRotation="90" wrapText="1"/>
    </xf>
    <xf numFmtId="0" fontId="11" fillId="2" borderId="16" xfId="0" applyFont="1" applyFill="1" applyBorder="1" applyAlignment="1">
      <alignment horizontal="center" vertical="center" textRotation="90" wrapText="1"/>
    </xf>
    <xf numFmtId="165" fontId="20" fillId="2" borderId="26" xfId="0" applyNumberFormat="1" applyFont="1" applyFill="1" applyBorder="1" applyAlignment="1">
      <alignment horizontal="center" vertical="center" wrapText="1"/>
    </xf>
    <xf numFmtId="0" fontId="13" fillId="5" borderId="15"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18" fillId="2" borderId="17"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4" fillId="2" borderId="10" xfId="0" applyFont="1" applyFill="1" applyBorder="1" applyAlignment="1">
      <alignment horizontal="center" vertical="center" textRotation="90" wrapText="1"/>
    </xf>
    <xf numFmtId="0" fontId="18" fillId="2" borderId="1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3" borderId="1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19" fillId="0" borderId="18"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1" fillId="2" borderId="26" xfId="1" applyFont="1" applyFill="1" applyBorder="1" applyAlignment="1">
      <alignment horizontal="center" vertical="center" wrapText="1"/>
    </xf>
    <xf numFmtId="0" fontId="9" fillId="2" borderId="11" xfId="0" applyFont="1" applyFill="1" applyBorder="1" applyAlignment="1">
      <alignment horizontal="justify" vertical="top" wrapText="1"/>
    </xf>
    <xf numFmtId="0" fontId="9" fillId="2" borderId="15" xfId="0" applyFont="1" applyFill="1" applyBorder="1" applyAlignment="1">
      <alignment horizontal="justify" vertical="top" wrapText="1"/>
    </xf>
    <xf numFmtId="0" fontId="9" fillId="2" borderId="17" xfId="0" applyFont="1" applyFill="1" applyBorder="1" applyAlignment="1">
      <alignment horizontal="justify" vertical="top" wrapText="1"/>
    </xf>
    <xf numFmtId="0" fontId="9" fillId="2" borderId="16" xfId="0" applyFont="1" applyFill="1" applyBorder="1" applyAlignment="1">
      <alignment horizontal="justify" vertical="top" wrapText="1"/>
    </xf>
    <xf numFmtId="0" fontId="9" fillId="2" borderId="13" xfId="0" applyFont="1" applyFill="1" applyBorder="1" applyAlignment="1">
      <alignment horizontal="justify" vertical="top" wrapText="1"/>
    </xf>
    <xf numFmtId="0" fontId="9" fillId="2" borderId="28" xfId="0" applyFont="1" applyFill="1" applyBorder="1" applyAlignment="1">
      <alignment horizontal="justify" vertical="top" wrapText="1"/>
    </xf>
    <xf numFmtId="0" fontId="9" fillId="2" borderId="27" xfId="0" applyFont="1" applyFill="1" applyBorder="1" applyAlignment="1">
      <alignment horizontal="justify" vertical="top"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34" xfId="0" applyFont="1" applyFill="1" applyBorder="1" applyAlignment="1">
      <alignment horizontal="left" vertical="top" wrapText="1"/>
    </xf>
    <xf numFmtId="0" fontId="16" fillId="2" borderId="35" xfId="0" applyFont="1" applyFill="1" applyBorder="1" applyAlignment="1">
      <alignment horizontal="left" vertical="top" wrapText="1"/>
    </xf>
    <xf numFmtId="165" fontId="23" fillId="2" borderId="30" xfId="0" applyNumberFormat="1" applyFont="1" applyFill="1" applyBorder="1" applyAlignment="1">
      <alignment horizontal="center" vertical="center" wrapText="1"/>
    </xf>
    <xf numFmtId="165" fontId="23" fillId="2" borderId="32"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164" fontId="27" fillId="2" borderId="26" xfId="2" applyFont="1" applyFill="1" applyBorder="1" applyAlignment="1">
      <alignment horizontal="center" vertical="center" wrapText="1"/>
    </xf>
    <xf numFmtId="0" fontId="9" fillId="9" borderId="15" xfId="0" applyFont="1" applyFill="1" applyBorder="1" applyAlignment="1">
      <alignment horizontal="left" vertical="center" wrapText="1"/>
    </xf>
    <xf numFmtId="0" fontId="13" fillId="9" borderId="16" xfId="0" applyFont="1" applyFill="1" applyBorder="1" applyAlignment="1">
      <alignment horizontal="left"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F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80"/>
  <sheetViews>
    <sheetView tabSelected="1" topLeftCell="J1" zoomScale="120" zoomScaleNormal="120" workbookViewId="0">
      <selection activeCell="L46" sqref="L46"/>
    </sheetView>
  </sheetViews>
  <sheetFormatPr baseColWidth="10" defaultRowHeight="15" x14ac:dyDescent="0.25"/>
  <cols>
    <col min="1" max="1" width="4.5703125" customWidth="1"/>
    <col min="2" max="2" width="2" customWidth="1"/>
    <col min="3" max="3" width="9.140625" customWidth="1"/>
    <col min="4" max="4" width="4.85546875" style="24" customWidth="1"/>
    <col min="5" max="5" width="5.42578125" style="24" customWidth="1"/>
    <col min="6" max="6" width="9.85546875" customWidth="1"/>
    <col min="7" max="7" width="6.28515625" style="20" customWidth="1"/>
    <col min="8" max="8" width="11.7109375" customWidth="1"/>
    <col min="9" max="9" width="13.85546875" style="24" customWidth="1"/>
    <col min="10" max="10" width="13.28515625" style="24" customWidth="1"/>
    <col min="11" max="11" width="13" customWidth="1"/>
    <col min="12" max="12" width="34.42578125" style="15" customWidth="1"/>
    <col min="13" max="13" width="54.140625" style="27" customWidth="1"/>
    <col min="14" max="14" width="4.42578125" bestFit="1" customWidth="1"/>
    <col min="15" max="15" width="5.5703125" customWidth="1"/>
    <col min="16" max="16" width="5.5703125" style="104" bestFit="1" customWidth="1"/>
    <col min="17" max="17" width="5.7109375" style="105" customWidth="1"/>
    <col min="18" max="18" width="4.85546875" bestFit="1" customWidth="1"/>
    <col min="19" max="19" width="5.85546875" customWidth="1"/>
    <col min="20" max="20" width="5.42578125" customWidth="1"/>
    <col min="21" max="21" width="5" bestFit="1" customWidth="1"/>
    <col min="22" max="22" width="5.85546875" style="104" bestFit="1" customWidth="1"/>
    <col min="23" max="23" width="5" style="104" bestFit="1" customWidth="1"/>
    <col min="24" max="24" width="5.85546875" style="52" customWidth="1"/>
    <col min="25" max="25" width="10.5703125" customWidth="1"/>
    <col min="26" max="26" width="10.7109375" customWidth="1"/>
    <col min="27" max="27" width="11.140625" customWidth="1"/>
    <col min="28" max="28" width="12.140625" customWidth="1"/>
    <col min="29" max="29" width="11.140625" customWidth="1"/>
    <col min="30" max="30" width="11.7109375" customWidth="1"/>
    <col min="31" max="32" width="12.140625" customWidth="1"/>
    <col min="33" max="33" width="12.140625" style="28" customWidth="1"/>
    <col min="34" max="34" width="12.28515625" customWidth="1"/>
    <col min="35" max="35" width="6.7109375" customWidth="1"/>
    <col min="36" max="36" width="8.42578125" style="32" customWidth="1"/>
  </cols>
  <sheetData>
    <row r="1" spans="1:39" ht="15.75" thickBot="1" x14ac:dyDescent="0.3">
      <c r="C1" s="230"/>
      <c r="D1" s="231"/>
      <c r="E1" s="231"/>
      <c r="F1" s="231"/>
      <c r="G1" s="231"/>
      <c r="H1" s="231"/>
      <c r="I1" s="232"/>
      <c r="J1" s="236" t="s">
        <v>0</v>
      </c>
      <c r="K1" s="237"/>
      <c r="L1" s="237"/>
      <c r="M1" s="237"/>
      <c r="N1" s="237"/>
      <c r="O1" s="237"/>
      <c r="P1" s="237"/>
      <c r="Q1" s="237"/>
      <c r="R1" s="237"/>
      <c r="S1" s="237"/>
      <c r="T1" s="237"/>
      <c r="U1" s="237"/>
      <c r="V1" s="237"/>
      <c r="W1" s="237"/>
      <c r="X1" s="237"/>
      <c r="Y1" s="237"/>
      <c r="Z1" s="237"/>
      <c r="AA1" s="237"/>
      <c r="AB1" s="152"/>
      <c r="AC1" s="3"/>
      <c r="AD1" s="3"/>
      <c r="AE1" s="3"/>
      <c r="AF1" s="3"/>
      <c r="AG1" s="2"/>
      <c r="AH1" s="3"/>
      <c r="AI1" s="3"/>
      <c r="AJ1" s="4"/>
    </row>
    <row r="2" spans="1:39" ht="15.75" thickBot="1" x14ac:dyDescent="0.3">
      <c r="C2" s="233"/>
      <c r="D2" s="234"/>
      <c r="E2" s="234"/>
      <c r="F2" s="234"/>
      <c r="G2" s="234"/>
      <c r="H2" s="234"/>
      <c r="I2" s="235"/>
      <c r="J2" s="238" t="s">
        <v>1</v>
      </c>
      <c r="K2" s="239"/>
      <c r="L2" s="239"/>
      <c r="M2" s="239"/>
      <c r="N2" s="239"/>
      <c r="O2" s="239"/>
      <c r="P2" s="239"/>
      <c r="Q2" s="239"/>
      <c r="R2" s="239"/>
      <c r="S2" s="239"/>
      <c r="T2" s="239"/>
      <c r="U2" s="239"/>
      <c r="V2" s="239"/>
      <c r="W2" s="239"/>
      <c r="X2" s="239"/>
      <c r="Y2" s="239"/>
      <c r="Z2" s="239"/>
      <c r="AA2" s="239"/>
      <c r="AB2" s="5"/>
      <c r="AC2" s="3"/>
      <c r="AD2" s="3"/>
      <c r="AE2" s="3"/>
      <c r="AF2" s="3"/>
      <c r="AG2" s="2"/>
      <c r="AH2" s="3"/>
      <c r="AI2" s="3"/>
      <c r="AJ2" s="4"/>
    </row>
    <row r="3" spans="1:39" ht="15.75" thickBot="1" x14ac:dyDescent="0.3">
      <c r="C3" s="233"/>
      <c r="D3" s="234"/>
      <c r="E3" s="234"/>
      <c r="F3" s="234"/>
      <c r="G3" s="234"/>
      <c r="H3" s="234"/>
      <c r="I3" s="235"/>
      <c r="J3" s="240" t="s">
        <v>7</v>
      </c>
      <c r="K3" s="241"/>
      <c r="L3" s="241"/>
      <c r="M3" s="241"/>
      <c r="N3" s="241"/>
      <c r="O3" s="241"/>
      <c r="P3" s="241"/>
      <c r="Q3" s="241"/>
      <c r="R3" s="241"/>
      <c r="S3" s="241"/>
      <c r="T3" s="241"/>
      <c r="U3" s="241"/>
      <c r="V3" s="241"/>
      <c r="W3" s="241"/>
      <c r="X3" s="241"/>
      <c r="Y3" s="241"/>
      <c r="Z3" s="241"/>
      <c r="AA3" s="241"/>
      <c r="AB3" s="5"/>
      <c r="AC3" s="3"/>
      <c r="AD3" s="3"/>
      <c r="AE3" s="3"/>
      <c r="AF3" s="3"/>
      <c r="AG3" s="2"/>
      <c r="AH3" s="3"/>
      <c r="AI3" s="3"/>
      <c r="AJ3" s="4"/>
    </row>
    <row r="4" spans="1:39" ht="15.75" thickBot="1" x14ac:dyDescent="0.3">
      <c r="C4" s="233"/>
      <c r="D4" s="234"/>
      <c r="E4" s="234"/>
      <c r="F4" s="234"/>
      <c r="G4" s="234"/>
      <c r="H4" s="234"/>
      <c r="I4" s="235"/>
      <c r="J4" s="242" t="s">
        <v>2</v>
      </c>
      <c r="K4" s="243"/>
      <c r="L4" s="243"/>
      <c r="M4" s="244"/>
      <c r="N4" s="243"/>
      <c r="O4" s="243"/>
      <c r="P4" s="243"/>
      <c r="Q4" s="243"/>
      <c r="R4" s="243"/>
      <c r="S4" s="243"/>
      <c r="T4" s="243"/>
      <c r="U4" s="243"/>
      <c r="V4" s="243"/>
      <c r="W4" s="243"/>
      <c r="X4" s="243"/>
      <c r="Y4" s="244"/>
      <c r="Z4" s="154"/>
      <c r="AA4" s="153" t="s">
        <v>8</v>
      </c>
      <c r="AB4" s="6"/>
      <c r="AC4" s="3"/>
      <c r="AD4" s="3"/>
      <c r="AE4" s="3"/>
      <c r="AF4" s="3"/>
      <c r="AG4" s="2"/>
      <c r="AH4" s="3"/>
      <c r="AI4" s="3"/>
      <c r="AJ4" s="4"/>
    </row>
    <row r="5" spans="1:39" x14ac:dyDescent="0.25">
      <c r="C5" s="245" t="s">
        <v>225</v>
      </c>
      <c r="D5" s="246"/>
      <c r="E5" s="246"/>
      <c r="F5" s="246"/>
      <c r="G5" s="246"/>
      <c r="H5" s="246"/>
      <c r="I5" s="246"/>
      <c r="J5" s="246"/>
      <c r="K5" s="246"/>
      <c r="L5" s="246"/>
      <c r="M5" s="246"/>
      <c r="N5" s="246" t="s">
        <v>259</v>
      </c>
      <c r="O5" s="246"/>
      <c r="P5" s="246"/>
      <c r="Q5" s="246"/>
      <c r="R5" s="246"/>
      <c r="S5" s="246"/>
      <c r="T5" s="246"/>
      <c r="U5" s="246"/>
      <c r="V5" s="246"/>
      <c r="W5" s="246"/>
      <c r="X5" s="246"/>
      <c r="Y5" s="246"/>
      <c r="Z5" s="246"/>
      <c r="AA5" s="246"/>
      <c r="AB5" s="246"/>
      <c r="AC5" s="246"/>
      <c r="AD5" s="246"/>
      <c r="AE5" s="246"/>
      <c r="AF5" s="246"/>
      <c r="AG5" s="246"/>
      <c r="AH5" s="246"/>
      <c r="AI5" s="246"/>
      <c r="AJ5" s="247"/>
    </row>
    <row r="6" spans="1:39" ht="31.5" customHeight="1" x14ac:dyDescent="0.25">
      <c r="C6" s="229" t="s">
        <v>167</v>
      </c>
      <c r="D6" s="229" t="s">
        <v>3</v>
      </c>
      <c r="E6" s="229"/>
      <c r="F6" s="229" t="s">
        <v>15</v>
      </c>
      <c r="G6" s="229" t="s">
        <v>21</v>
      </c>
      <c r="H6" s="229" t="s">
        <v>22</v>
      </c>
      <c r="I6" s="229" t="s">
        <v>23</v>
      </c>
      <c r="J6" s="248" t="s">
        <v>4</v>
      </c>
      <c r="K6" s="229" t="s">
        <v>5</v>
      </c>
      <c r="L6" s="229" t="s">
        <v>20</v>
      </c>
      <c r="M6" s="229" t="s">
        <v>19</v>
      </c>
      <c r="N6" s="253" t="s">
        <v>25</v>
      </c>
      <c r="O6" s="254"/>
      <c r="P6" s="254"/>
      <c r="Q6" s="254"/>
      <c r="R6" s="254"/>
      <c r="S6" s="254"/>
      <c r="T6" s="254"/>
      <c r="U6" s="254"/>
      <c r="V6" s="254"/>
      <c r="W6" s="255"/>
      <c r="X6" s="256" t="s">
        <v>24</v>
      </c>
      <c r="Y6" s="258" t="s">
        <v>26</v>
      </c>
      <c r="Z6" s="259"/>
      <c r="AA6" s="259"/>
      <c r="AB6" s="259"/>
      <c r="AC6" s="259"/>
      <c r="AD6" s="259"/>
      <c r="AE6" s="259"/>
      <c r="AF6" s="259"/>
      <c r="AG6" s="259"/>
      <c r="AH6" s="260"/>
      <c r="AI6" s="264" t="s">
        <v>6</v>
      </c>
      <c r="AJ6" s="249" t="s">
        <v>18</v>
      </c>
    </row>
    <row r="7" spans="1:39" ht="57" customHeight="1" x14ac:dyDescent="0.25">
      <c r="C7" s="229"/>
      <c r="D7" s="229" t="s">
        <v>9</v>
      </c>
      <c r="E7" s="229" t="s">
        <v>10</v>
      </c>
      <c r="F7" s="229"/>
      <c r="G7" s="229"/>
      <c r="H7" s="229"/>
      <c r="I7" s="229"/>
      <c r="J7" s="248"/>
      <c r="K7" s="229"/>
      <c r="L7" s="229"/>
      <c r="M7" s="229"/>
      <c r="N7" s="251" t="s">
        <v>11</v>
      </c>
      <c r="O7" s="252"/>
      <c r="P7" s="251" t="s">
        <v>12</v>
      </c>
      <c r="Q7" s="252"/>
      <c r="R7" s="251" t="s">
        <v>13</v>
      </c>
      <c r="S7" s="252"/>
      <c r="T7" s="268" t="s">
        <v>14</v>
      </c>
      <c r="U7" s="268"/>
      <c r="V7" s="268" t="s">
        <v>181</v>
      </c>
      <c r="W7" s="268"/>
      <c r="X7" s="257"/>
      <c r="Y7" s="227" t="s">
        <v>11</v>
      </c>
      <c r="Z7" s="228"/>
      <c r="AA7" s="227" t="s">
        <v>12</v>
      </c>
      <c r="AB7" s="228"/>
      <c r="AC7" s="266" t="s">
        <v>13</v>
      </c>
      <c r="AD7" s="266"/>
      <c r="AE7" s="266" t="s">
        <v>14</v>
      </c>
      <c r="AF7" s="266"/>
      <c r="AG7" s="266" t="s">
        <v>27</v>
      </c>
      <c r="AH7" s="266"/>
      <c r="AI7" s="265"/>
      <c r="AJ7" s="250"/>
    </row>
    <row r="8" spans="1:39" x14ac:dyDescent="0.25">
      <c r="C8" s="229"/>
      <c r="D8" s="229"/>
      <c r="E8" s="229"/>
      <c r="F8" s="229"/>
      <c r="G8" s="229"/>
      <c r="H8" s="229"/>
      <c r="I8" s="229"/>
      <c r="J8" s="248"/>
      <c r="K8" s="229"/>
      <c r="L8" s="229"/>
      <c r="M8" s="229"/>
      <c r="N8" s="73" t="s">
        <v>16</v>
      </c>
      <c r="O8" s="73" t="s">
        <v>17</v>
      </c>
      <c r="P8" s="73" t="s">
        <v>16</v>
      </c>
      <c r="Q8" s="81" t="s">
        <v>17</v>
      </c>
      <c r="R8" s="73" t="s">
        <v>16</v>
      </c>
      <c r="S8" s="73" t="s">
        <v>17</v>
      </c>
      <c r="T8" s="73" t="s">
        <v>16</v>
      </c>
      <c r="U8" s="73" t="s">
        <v>17</v>
      </c>
      <c r="V8" s="95" t="s">
        <v>16</v>
      </c>
      <c r="W8" s="95" t="s">
        <v>17</v>
      </c>
      <c r="X8" s="257"/>
      <c r="Y8" s="74" t="s">
        <v>16</v>
      </c>
      <c r="Z8" s="74" t="s">
        <v>17</v>
      </c>
      <c r="AA8" s="74" t="s">
        <v>16</v>
      </c>
      <c r="AB8" s="74" t="s">
        <v>17</v>
      </c>
      <c r="AC8" s="74" t="s">
        <v>16</v>
      </c>
      <c r="AD8" s="74" t="s">
        <v>17</v>
      </c>
      <c r="AE8" s="74" t="s">
        <v>16</v>
      </c>
      <c r="AF8" s="74" t="s">
        <v>17</v>
      </c>
      <c r="AG8" s="75" t="s">
        <v>16</v>
      </c>
      <c r="AH8" s="74" t="s">
        <v>17</v>
      </c>
      <c r="AI8" s="265"/>
      <c r="AJ8" s="250"/>
    </row>
    <row r="9" spans="1:39" s="35" customFormat="1" ht="217.5" customHeight="1" x14ac:dyDescent="0.25">
      <c r="A9" s="40"/>
      <c r="B9" s="40"/>
      <c r="C9" s="203" t="s">
        <v>28</v>
      </c>
      <c r="D9" s="204" t="s">
        <v>29</v>
      </c>
      <c r="E9" s="204" t="s">
        <v>29</v>
      </c>
      <c r="F9" s="285" t="s">
        <v>30</v>
      </c>
      <c r="G9" s="204" t="s">
        <v>211</v>
      </c>
      <c r="H9" s="204" t="s">
        <v>31</v>
      </c>
      <c r="I9" s="204" t="s">
        <v>32</v>
      </c>
      <c r="J9" s="204" t="s">
        <v>157</v>
      </c>
      <c r="K9" s="7" t="s">
        <v>158</v>
      </c>
      <c r="L9" s="177" t="s">
        <v>173</v>
      </c>
      <c r="M9" s="38" t="s">
        <v>260</v>
      </c>
      <c r="N9" s="108">
        <v>30</v>
      </c>
      <c r="O9" s="109">
        <f>N9/V9</f>
        <v>0.43478260869565216</v>
      </c>
      <c r="P9" s="108">
        <v>56</v>
      </c>
      <c r="Q9" s="76">
        <f>P9/V9</f>
        <v>0.81159420289855078</v>
      </c>
      <c r="R9" s="77">
        <v>28</v>
      </c>
      <c r="S9" s="88">
        <f>V9/R9-146%</f>
        <v>1.0042857142857144</v>
      </c>
      <c r="T9" s="108">
        <v>8</v>
      </c>
      <c r="U9" s="113">
        <v>0</v>
      </c>
      <c r="V9" s="96">
        <v>69</v>
      </c>
      <c r="W9" s="111">
        <f>O9+Q9+S9+U9-125%</f>
        <v>1.0006625258799176</v>
      </c>
      <c r="X9" s="200" t="s">
        <v>138</v>
      </c>
      <c r="Y9" s="55">
        <v>0</v>
      </c>
      <c r="Z9" s="55">
        <v>0</v>
      </c>
      <c r="AA9" s="55">
        <v>0</v>
      </c>
      <c r="AB9" s="55">
        <v>0</v>
      </c>
      <c r="AC9" s="55">
        <v>0</v>
      </c>
      <c r="AD9" s="55">
        <v>0</v>
      </c>
      <c r="AE9" s="55">
        <v>0</v>
      </c>
      <c r="AF9" s="55">
        <v>0</v>
      </c>
      <c r="AG9" s="55">
        <f>Y9+AA9+AC9+AE9</f>
        <v>0</v>
      </c>
      <c r="AH9" s="56">
        <f>Z9+AB9+AD9+AF9</f>
        <v>0</v>
      </c>
      <c r="AI9" s="184" t="s">
        <v>240</v>
      </c>
      <c r="AJ9" s="269" t="s">
        <v>119</v>
      </c>
      <c r="AK9" s="40"/>
      <c r="AL9" s="40"/>
    </row>
    <row r="10" spans="1:39" s="35" customFormat="1" ht="56.25" customHeight="1" x14ac:dyDescent="0.25">
      <c r="A10" s="40"/>
      <c r="B10" s="40"/>
      <c r="C10" s="203"/>
      <c r="D10" s="205"/>
      <c r="E10" s="205"/>
      <c r="F10" s="286"/>
      <c r="G10" s="205"/>
      <c r="H10" s="205"/>
      <c r="I10" s="205"/>
      <c r="J10" s="205"/>
      <c r="K10" s="8" t="s">
        <v>178</v>
      </c>
      <c r="L10" s="47" t="s">
        <v>180</v>
      </c>
      <c r="M10" s="38" t="s">
        <v>257</v>
      </c>
      <c r="N10" s="53">
        <v>0</v>
      </c>
      <c r="O10" s="76">
        <f t="shared" ref="O10:O28" si="0">N10/V10</f>
        <v>0</v>
      </c>
      <c r="P10" s="53">
        <v>1</v>
      </c>
      <c r="Q10" s="76">
        <f>P10/V10</f>
        <v>0.16666666666666666</v>
      </c>
      <c r="R10" s="78">
        <v>3</v>
      </c>
      <c r="S10" s="87">
        <f t="shared" ref="S10:S15" si="1">R10/V10</f>
        <v>0.5</v>
      </c>
      <c r="T10" s="53">
        <v>2</v>
      </c>
      <c r="U10" s="54">
        <v>0</v>
      </c>
      <c r="V10" s="98">
        <v>6</v>
      </c>
      <c r="W10" s="102">
        <f>O10+Q10+S10+U10</f>
        <v>0.66666666666666663</v>
      </c>
      <c r="X10" s="200"/>
      <c r="Y10" s="57">
        <v>0</v>
      </c>
      <c r="Z10" s="57">
        <v>0</v>
      </c>
      <c r="AA10" s="147">
        <v>0</v>
      </c>
      <c r="AB10" s="147">
        <v>0</v>
      </c>
      <c r="AC10" s="147">
        <v>0</v>
      </c>
      <c r="AD10" s="147">
        <v>0</v>
      </c>
      <c r="AE10" s="57">
        <v>0</v>
      </c>
      <c r="AF10" s="57">
        <v>0</v>
      </c>
      <c r="AG10" s="55">
        <f>Y10+AA10+AC10+AE10</f>
        <v>0</v>
      </c>
      <c r="AH10" s="56">
        <v>0</v>
      </c>
      <c r="AI10" s="184"/>
      <c r="AJ10" s="269"/>
      <c r="AK10" s="40"/>
      <c r="AL10" s="40"/>
    </row>
    <row r="11" spans="1:39" s="35" customFormat="1" ht="90" customHeight="1" x14ac:dyDescent="0.25">
      <c r="A11" s="40"/>
      <c r="B11" s="40"/>
      <c r="C11" s="203"/>
      <c r="D11" s="206"/>
      <c r="E11" s="206"/>
      <c r="F11" s="287"/>
      <c r="G11" s="206"/>
      <c r="H11" s="206"/>
      <c r="I11" s="206"/>
      <c r="J11" s="206"/>
      <c r="K11" s="44" t="s">
        <v>179</v>
      </c>
      <c r="L11" s="82" t="s">
        <v>217</v>
      </c>
      <c r="M11" s="38" t="s">
        <v>264</v>
      </c>
      <c r="N11" s="53">
        <v>0</v>
      </c>
      <c r="O11" s="76">
        <f t="shared" si="0"/>
        <v>0</v>
      </c>
      <c r="P11" s="53">
        <v>0</v>
      </c>
      <c r="Q11" s="76">
        <f>P11/V11</f>
        <v>0</v>
      </c>
      <c r="R11" s="53">
        <v>0</v>
      </c>
      <c r="S11" s="76">
        <f t="shared" si="1"/>
        <v>0</v>
      </c>
      <c r="T11" s="53">
        <v>0</v>
      </c>
      <c r="U11" s="54">
        <f t="shared" ref="U11:U17" si="2">T11/V11</f>
        <v>0</v>
      </c>
      <c r="V11" s="98">
        <v>20</v>
      </c>
      <c r="W11" s="102">
        <f>O11+Q11+S11+U11</f>
        <v>0</v>
      </c>
      <c r="X11" s="149" t="s">
        <v>126</v>
      </c>
      <c r="Y11" s="57">
        <v>0</v>
      </c>
      <c r="Z11" s="57">
        <v>0</v>
      </c>
      <c r="AA11" s="147">
        <v>0</v>
      </c>
      <c r="AB11" s="57">
        <v>0</v>
      </c>
      <c r="AC11" s="147">
        <v>0</v>
      </c>
      <c r="AD11" s="57"/>
      <c r="AE11" s="57">
        <v>0</v>
      </c>
      <c r="AF11" s="57"/>
      <c r="AG11" s="55">
        <f>Y11+AA11+AC11+AE11</f>
        <v>0</v>
      </c>
      <c r="AH11" s="58"/>
      <c r="AI11" s="50"/>
      <c r="AJ11" s="269"/>
      <c r="AK11" s="40"/>
      <c r="AL11" s="40"/>
    </row>
    <row r="12" spans="1:39" s="36" customFormat="1" ht="200.25" customHeight="1" x14ac:dyDescent="0.25">
      <c r="A12" s="40"/>
      <c r="B12" s="40"/>
      <c r="C12" s="155" t="s">
        <v>28</v>
      </c>
      <c r="D12" s="148" t="s">
        <v>29</v>
      </c>
      <c r="E12" s="148" t="s">
        <v>29</v>
      </c>
      <c r="F12" s="174" t="s">
        <v>30</v>
      </c>
      <c r="G12" s="148" t="s">
        <v>211</v>
      </c>
      <c r="H12" s="148" t="s">
        <v>31</v>
      </c>
      <c r="I12" s="148" t="s">
        <v>168</v>
      </c>
      <c r="J12" s="148" t="s">
        <v>33</v>
      </c>
      <c r="K12" s="148" t="s">
        <v>34</v>
      </c>
      <c r="L12" s="161" t="s">
        <v>169</v>
      </c>
      <c r="M12" s="38" t="s">
        <v>268</v>
      </c>
      <c r="N12" s="108">
        <v>10</v>
      </c>
      <c r="O12" s="109">
        <f t="shared" si="0"/>
        <v>0.14492753623188406</v>
      </c>
      <c r="P12" s="108">
        <v>40</v>
      </c>
      <c r="Q12" s="76">
        <f>P12/V12</f>
        <v>0.57971014492753625</v>
      </c>
      <c r="R12" s="77">
        <v>49</v>
      </c>
      <c r="S12" s="87">
        <f t="shared" si="1"/>
        <v>0.71014492753623193</v>
      </c>
      <c r="T12" s="108">
        <v>19</v>
      </c>
      <c r="U12" s="113">
        <v>0</v>
      </c>
      <c r="V12" s="96">
        <v>69</v>
      </c>
      <c r="W12" s="111">
        <f>O12+Q12+S12+U12-43%</f>
        <v>1.0047826086956524</v>
      </c>
      <c r="X12" s="149" t="s">
        <v>138</v>
      </c>
      <c r="Y12" s="55">
        <v>0</v>
      </c>
      <c r="Z12" s="55">
        <v>0</v>
      </c>
      <c r="AA12" s="55">
        <v>0</v>
      </c>
      <c r="AB12" s="55">
        <v>0</v>
      </c>
      <c r="AC12" s="55">
        <v>0</v>
      </c>
      <c r="AD12" s="55">
        <v>0</v>
      </c>
      <c r="AE12" s="55">
        <v>0</v>
      </c>
      <c r="AF12" s="55">
        <v>0</v>
      </c>
      <c r="AG12" s="55">
        <f>Y12+AA12+AC12+AE12</f>
        <v>0</v>
      </c>
      <c r="AH12" s="56">
        <f>Z12+AB12+AD12+AF12</f>
        <v>0</v>
      </c>
      <c r="AI12" s="59" t="s">
        <v>144</v>
      </c>
      <c r="AJ12" s="269"/>
      <c r="AK12" s="40"/>
      <c r="AL12" s="40"/>
    </row>
    <row r="13" spans="1:39" ht="191.25" customHeight="1" x14ac:dyDescent="0.25">
      <c r="C13" s="203" t="s">
        <v>28</v>
      </c>
      <c r="D13" s="204" t="s">
        <v>29</v>
      </c>
      <c r="E13" s="204" t="s">
        <v>29</v>
      </c>
      <c r="F13" s="283" t="s">
        <v>35</v>
      </c>
      <c r="G13" s="207">
        <v>1200</v>
      </c>
      <c r="H13" s="207" t="s">
        <v>36</v>
      </c>
      <c r="I13" s="207" t="s">
        <v>183</v>
      </c>
      <c r="J13" s="8" t="s">
        <v>33</v>
      </c>
      <c r="K13" s="8" t="s">
        <v>159</v>
      </c>
      <c r="L13" s="114" t="s">
        <v>195</v>
      </c>
      <c r="M13" s="38" t="s">
        <v>266</v>
      </c>
      <c r="N13" s="108">
        <v>8</v>
      </c>
      <c r="O13" s="109">
        <f t="shared" si="0"/>
        <v>0.25806451612903225</v>
      </c>
      <c r="P13" s="108">
        <v>22</v>
      </c>
      <c r="Q13" s="117">
        <f>P13/V13</f>
        <v>0.70967741935483875</v>
      </c>
      <c r="R13" s="77">
        <v>9</v>
      </c>
      <c r="S13" s="86">
        <f t="shared" si="1"/>
        <v>0.29032258064516131</v>
      </c>
      <c r="T13" s="108">
        <v>7</v>
      </c>
      <c r="U13" s="76">
        <v>0</v>
      </c>
      <c r="V13" s="96">
        <v>31</v>
      </c>
      <c r="W13" s="111">
        <f>O13+Q13+S13-26%</f>
        <v>0.99806451612903224</v>
      </c>
      <c r="X13" s="149" t="s">
        <v>138</v>
      </c>
      <c r="Y13" s="55">
        <v>0</v>
      </c>
      <c r="Z13" s="55">
        <v>0</v>
      </c>
      <c r="AA13" s="55">
        <v>0</v>
      </c>
      <c r="AB13" s="55">
        <v>0</v>
      </c>
      <c r="AC13" s="55">
        <v>0</v>
      </c>
      <c r="AD13" s="55">
        <v>0</v>
      </c>
      <c r="AE13" s="55">
        <v>0</v>
      </c>
      <c r="AF13" s="55">
        <v>0</v>
      </c>
      <c r="AG13" s="55">
        <v>0</v>
      </c>
      <c r="AH13" s="55">
        <v>0</v>
      </c>
      <c r="AI13" s="158"/>
      <c r="AJ13" s="59" t="s">
        <v>246</v>
      </c>
      <c r="AK13" s="40"/>
      <c r="AL13" s="40"/>
    </row>
    <row r="14" spans="1:39" ht="207" customHeight="1" x14ac:dyDescent="0.25">
      <c r="C14" s="203"/>
      <c r="D14" s="206"/>
      <c r="E14" s="206"/>
      <c r="F14" s="284"/>
      <c r="G14" s="208"/>
      <c r="H14" s="208"/>
      <c r="I14" s="208"/>
      <c r="J14" s="8" t="s">
        <v>33</v>
      </c>
      <c r="K14" s="116" t="s">
        <v>37</v>
      </c>
      <c r="L14" s="47" t="s">
        <v>164</v>
      </c>
      <c r="M14" s="38" t="s">
        <v>267</v>
      </c>
      <c r="N14" s="108">
        <v>8</v>
      </c>
      <c r="O14" s="109">
        <f t="shared" si="0"/>
        <v>0.11594202898550725</v>
      </c>
      <c r="P14" s="108">
        <v>10</v>
      </c>
      <c r="Q14" s="76">
        <v>0</v>
      </c>
      <c r="R14" s="77">
        <v>34</v>
      </c>
      <c r="S14" s="86">
        <f t="shared" si="1"/>
        <v>0.49275362318840582</v>
      </c>
      <c r="T14" s="108">
        <v>21</v>
      </c>
      <c r="U14" s="76">
        <v>0</v>
      </c>
      <c r="V14" s="96">
        <v>69</v>
      </c>
      <c r="W14" s="111">
        <f>O14+Q14+S14+U14</f>
        <v>0.60869565217391308</v>
      </c>
      <c r="X14" s="149" t="s">
        <v>127</v>
      </c>
      <c r="Y14" s="58"/>
      <c r="Z14" s="58"/>
      <c r="AA14" s="58"/>
      <c r="AB14" s="58"/>
      <c r="AC14" s="58"/>
      <c r="AD14" s="58"/>
      <c r="AE14" s="58"/>
      <c r="AF14" s="58"/>
      <c r="AG14" s="61">
        <v>0</v>
      </c>
      <c r="AH14" s="58"/>
      <c r="AI14" s="58"/>
      <c r="AJ14" s="50" t="s">
        <v>246</v>
      </c>
      <c r="AK14" s="40"/>
      <c r="AL14" s="40"/>
    </row>
    <row r="15" spans="1:39" s="33" customFormat="1" ht="124.5" customHeight="1" x14ac:dyDescent="0.25">
      <c r="C15" s="155" t="s">
        <v>28</v>
      </c>
      <c r="D15" s="8" t="s">
        <v>29</v>
      </c>
      <c r="E15" s="8" t="s">
        <v>29</v>
      </c>
      <c r="F15" s="8" t="s">
        <v>38</v>
      </c>
      <c r="G15" s="43">
        <v>69</v>
      </c>
      <c r="H15" s="171" t="s">
        <v>39</v>
      </c>
      <c r="I15" s="44" t="s">
        <v>40</v>
      </c>
      <c r="J15" s="8" t="s">
        <v>41</v>
      </c>
      <c r="K15" s="8" t="s">
        <v>42</v>
      </c>
      <c r="L15" s="47" t="s">
        <v>43</v>
      </c>
      <c r="M15" s="38" t="s">
        <v>286</v>
      </c>
      <c r="N15" s="53">
        <v>2</v>
      </c>
      <c r="O15" s="76">
        <f t="shared" si="0"/>
        <v>0.10526315789473684</v>
      </c>
      <c r="P15" s="53">
        <v>6</v>
      </c>
      <c r="Q15" s="76">
        <f>P15/V15</f>
        <v>0.31578947368421051</v>
      </c>
      <c r="R15" s="53">
        <v>6</v>
      </c>
      <c r="S15" s="76">
        <f t="shared" si="1"/>
        <v>0.31578947368421051</v>
      </c>
      <c r="T15" s="53">
        <v>5</v>
      </c>
      <c r="U15" s="76">
        <v>0</v>
      </c>
      <c r="V15" s="98">
        <v>19</v>
      </c>
      <c r="W15" s="102">
        <f>O15+Q15+S15+U15</f>
        <v>0.73684210526315785</v>
      </c>
      <c r="X15" s="149" t="s">
        <v>127</v>
      </c>
      <c r="Y15" s="58"/>
      <c r="Z15" s="58"/>
      <c r="AA15" s="58"/>
      <c r="AB15" s="58"/>
      <c r="AC15" s="58"/>
      <c r="AD15" s="58"/>
      <c r="AE15" s="58"/>
      <c r="AF15" s="58"/>
      <c r="AG15" s="58"/>
      <c r="AH15" s="58"/>
      <c r="AI15" s="58"/>
      <c r="AJ15" s="50" t="s">
        <v>139</v>
      </c>
    </row>
    <row r="16" spans="1:39" s="39" customFormat="1" ht="126.75" customHeight="1" x14ac:dyDescent="0.25">
      <c r="A16" s="33"/>
      <c r="B16" s="33"/>
      <c r="C16" s="203" t="s">
        <v>28</v>
      </c>
      <c r="D16" s="204" t="s">
        <v>29</v>
      </c>
      <c r="E16" s="204" t="s">
        <v>29</v>
      </c>
      <c r="F16" s="8" t="s">
        <v>44</v>
      </c>
      <c r="G16" s="43">
        <v>69</v>
      </c>
      <c r="H16" s="171" t="s">
        <v>45</v>
      </c>
      <c r="I16" s="204" t="s">
        <v>46</v>
      </c>
      <c r="J16" s="8" t="s">
        <v>201</v>
      </c>
      <c r="K16" s="8" t="s">
        <v>47</v>
      </c>
      <c r="L16" s="47" t="s">
        <v>48</v>
      </c>
      <c r="M16" s="165" t="s">
        <v>272</v>
      </c>
      <c r="N16" s="108">
        <v>0</v>
      </c>
      <c r="O16" s="109">
        <f t="shared" si="0"/>
        <v>0</v>
      </c>
      <c r="P16" s="108">
        <v>42</v>
      </c>
      <c r="Q16" s="76">
        <f t="shared" ref="Q16:Q27" si="3">P16/V16</f>
        <v>0.60869565217391308</v>
      </c>
      <c r="R16" s="77">
        <v>13</v>
      </c>
      <c r="S16" s="86">
        <f t="shared" ref="S16:S56" si="4">R16/V16</f>
        <v>0.18840579710144928</v>
      </c>
      <c r="T16" s="108">
        <v>0</v>
      </c>
      <c r="U16" s="54">
        <f t="shared" si="2"/>
        <v>0</v>
      </c>
      <c r="V16" s="96">
        <v>69</v>
      </c>
      <c r="W16" s="111">
        <f>O16+Q16+S16+U16</f>
        <v>0.79710144927536231</v>
      </c>
      <c r="X16" s="190" t="s">
        <v>205</v>
      </c>
      <c r="Y16" s="58"/>
      <c r="Z16" s="58"/>
      <c r="AA16" s="58"/>
      <c r="AB16" s="58"/>
      <c r="AC16" s="58"/>
      <c r="AD16" s="58"/>
      <c r="AE16" s="58"/>
      <c r="AF16" s="58"/>
      <c r="AG16" s="55"/>
      <c r="AH16" s="58"/>
      <c r="AI16" s="58"/>
      <c r="AJ16" s="223" t="s">
        <v>121</v>
      </c>
      <c r="AK16" s="33"/>
      <c r="AL16" s="33"/>
      <c r="AM16" s="33"/>
    </row>
    <row r="17" spans="1:39" ht="117" customHeight="1" x14ac:dyDescent="0.25">
      <c r="A17" s="40"/>
      <c r="B17" s="40"/>
      <c r="C17" s="203"/>
      <c r="D17" s="205"/>
      <c r="E17" s="205"/>
      <c r="F17" s="8" t="s">
        <v>49</v>
      </c>
      <c r="G17" s="43">
        <v>1</v>
      </c>
      <c r="H17" s="8" t="s">
        <v>50</v>
      </c>
      <c r="I17" s="205"/>
      <c r="J17" s="171" t="s">
        <v>184</v>
      </c>
      <c r="K17" s="115" t="s">
        <v>215</v>
      </c>
      <c r="L17" s="47" t="s">
        <v>51</v>
      </c>
      <c r="M17" s="38" t="s">
        <v>251</v>
      </c>
      <c r="N17" s="108">
        <v>5</v>
      </c>
      <c r="O17" s="117">
        <f>N17/V17-400%</f>
        <v>1</v>
      </c>
      <c r="P17" s="108">
        <v>15</v>
      </c>
      <c r="Q17" s="76">
        <f>P17/V17-1400%</f>
        <v>1</v>
      </c>
      <c r="R17" s="108">
        <v>0</v>
      </c>
      <c r="S17" s="109">
        <f t="shared" si="4"/>
        <v>0</v>
      </c>
      <c r="T17" s="108">
        <v>0</v>
      </c>
      <c r="U17" s="54">
        <f t="shared" si="2"/>
        <v>0</v>
      </c>
      <c r="V17" s="96">
        <v>1</v>
      </c>
      <c r="W17" s="111">
        <f>(O17+Q17+S17+U17)-100%</f>
        <v>1</v>
      </c>
      <c r="X17" s="192"/>
      <c r="Y17" s="55">
        <v>0</v>
      </c>
      <c r="Z17" s="55">
        <v>0</v>
      </c>
      <c r="AA17" s="55">
        <v>0</v>
      </c>
      <c r="AB17" s="55">
        <v>0</v>
      </c>
      <c r="AC17" s="55">
        <v>0</v>
      </c>
      <c r="AD17" s="55">
        <v>0</v>
      </c>
      <c r="AE17" s="55">
        <v>8482320</v>
      </c>
      <c r="AF17" s="55">
        <v>0</v>
      </c>
      <c r="AG17" s="55">
        <v>8482320</v>
      </c>
      <c r="AH17" s="60">
        <f>Z17+AB17+AD17</f>
        <v>0</v>
      </c>
      <c r="AI17" s="147"/>
      <c r="AJ17" s="223"/>
      <c r="AK17" s="33"/>
      <c r="AL17" s="40"/>
      <c r="AM17" s="40"/>
    </row>
    <row r="18" spans="1:39" s="94" customFormat="1" ht="291.75" customHeight="1" x14ac:dyDescent="0.25">
      <c r="A18" s="83"/>
      <c r="B18" s="83"/>
      <c r="C18" s="203"/>
      <c r="D18" s="206"/>
      <c r="E18" s="206"/>
      <c r="F18" s="44" t="s">
        <v>52</v>
      </c>
      <c r="G18" s="43">
        <v>69</v>
      </c>
      <c r="H18" s="8" t="s">
        <v>39</v>
      </c>
      <c r="I18" s="206"/>
      <c r="J18" s="115" t="s">
        <v>223</v>
      </c>
      <c r="K18" s="8" t="s">
        <v>189</v>
      </c>
      <c r="L18" s="47" t="s">
        <v>224</v>
      </c>
      <c r="M18" s="38" t="s">
        <v>269</v>
      </c>
      <c r="N18" s="79">
        <v>6</v>
      </c>
      <c r="O18" s="109">
        <f t="shared" si="0"/>
        <v>8.6956521739130432E-2</v>
      </c>
      <c r="P18" s="53">
        <v>45</v>
      </c>
      <c r="Q18" s="76">
        <f>P18/V18</f>
        <v>0.65217391304347827</v>
      </c>
      <c r="R18" s="80">
        <v>13</v>
      </c>
      <c r="S18" s="162">
        <f>R18/V18</f>
        <v>0.18840579710144928</v>
      </c>
      <c r="T18" s="79">
        <v>11</v>
      </c>
      <c r="U18" s="54">
        <v>0</v>
      </c>
      <c r="V18" s="101">
        <v>69</v>
      </c>
      <c r="W18" s="111">
        <f t="shared" ref="W18:W20" si="5">O18+Q18+S18</f>
        <v>0.92753623188405787</v>
      </c>
      <c r="X18" s="149" t="s">
        <v>138</v>
      </c>
      <c r="Y18" s="55">
        <v>3141600</v>
      </c>
      <c r="Z18" s="55">
        <v>3141600</v>
      </c>
      <c r="AA18" s="92">
        <v>64088640</v>
      </c>
      <c r="AB18" s="92">
        <v>56548800</v>
      </c>
      <c r="AC18" s="163">
        <v>64088640</v>
      </c>
      <c r="AD18" s="164">
        <v>56548800</v>
      </c>
      <c r="AE18" s="55">
        <v>63681120</v>
      </c>
      <c r="AF18" s="93">
        <v>0</v>
      </c>
      <c r="AG18" s="147">
        <v>195000000</v>
      </c>
      <c r="AH18" s="147">
        <f>Z18+AB18+AD18+AF18</f>
        <v>116239200</v>
      </c>
      <c r="AI18" s="58" t="s">
        <v>222</v>
      </c>
      <c r="AJ18" s="223"/>
      <c r="AK18" s="83"/>
      <c r="AL18" s="83"/>
      <c r="AM18" s="83"/>
    </row>
    <row r="19" spans="1:39" s="106" customFormat="1" ht="176.25" customHeight="1" x14ac:dyDescent="0.25">
      <c r="A19" s="40"/>
      <c r="B19" s="33"/>
      <c r="C19" s="155" t="s">
        <v>28</v>
      </c>
      <c r="D19" s="7" t="s">
        <v>29</v>
      </c>
      <c r="E19" s="7"/>
      <c r="F19" s="7" t="s">
        <v>53</v>
      </c>
      <c r="G19" s="41">
        <v>53000</v>
      </c>
      <c r="H19" s="7" t="s">
        <v>160</v>
      </c>
      <c r="I19" s="8" t="s">
        <v>55</v>
      </c>
      <c r="J19" s="8" t="s">
        <v>170</v>
      </c>
      <c r="K19" s="8" t="s">
        <v>165</v>
      </c>
      <c r="L19" s="47" t="s">
        <v>145</v>
      </c>
      <c r="M19" s="160" t="s">
        <v>245</v>
      </c>
      <c r="N19" s="79">
        <v>0</v>
      </c>
      <c r="O19" s="109">
        <f t="shared" si="0"/>
        <v>0</v>
      </c>
      <c r="P19" s="53">
        <v>0</v>
      </c>
      <c r="Q19" s="76">
        <f t="shared" ref="Q19:Q20" si="6">P19/V19</f>
        <v>0</v>
      </c>
      <c r="R19" s="78">
        <v>0</v>
      </c>
      <c r="S19" s="86">
        <f>R19/V19</f>
        <v>0</v>
      </c>
      <c r="T19" s="79">
        <v>13</v>
      </c>
      <c r="U19" s="54">
        <v>0</v>
      </c>
      <c r="V19" s="96">
        <v>13</v>
      </c>
      <c r="W19" s="102">
        <f>O19+Q19+S19</f>
        <v>0</v>
      </c>
      <c r="X19" s="149" t="s">
        <v>127</v>
      </c>
      <c r="Y19" s="84"/>
      <c r="Z19" s="58"/>
      <c r="AA19" s="58"/>
      <c r="AB19" s="58"/>
      <c r="AC19" s="58"/>
      <c r="AD19" s="58"/>
      <c r="AE19" s="58"/>
      <c r="AF19" s="58"/>
      <c r="AG19" s="58"/>
      <c r="AH19" s="58"/>
      <c r="AI19" s="62"/>
      <c r="AJ19" s="223" t="s">
        <v>122</v>
      </c>
      <c r="AK19" s="40"/>
      <c r="AL19" s="40"/>
      <c r="AM19" s="40"/>
    </row>
    <row r="20" spans="1:39" s="106" customFormat="1" ht="146.25" customHeight="1" x14ac:dyDescent="0.25">
      <c r="A20" s="40"/>
      <c r="B20" s="33"/>
      <c r="C20" s="155" t="s">
        <v>28</v>
      </c>
      <c r="D20" s="7" t="s">
        <v>29</v>
      </c>
      <c r="E20" s="7" t="s">
        <v>29</v>
      </c>
      <c r="F20" s="7" t="s">
        <v>53</v>
      </c>
      <c r="G20" s="41">
        <v>53000</v>
      </c>
      <c r="H20" s="7" t="s">
        <v>54</v>
      </c>
      <c r="I20" s="7" t="s">
        <v>56</v>
      </c>
      <c r="J20" s="7" t="s">
        <v>57</v>
      </c>
      <c r="K20" s="7" t="s">
        <v>58</v>
      </c>
      <c r="L20" s="161" t="s">
        <v>182</v>
      </c>
      <c r="M20" s="160" t="s">
        <v>279</v>
      </c>
      <c r="N20" s="53">
        <v>0</v>
      </c>
      <c r="O20" s="117">
        <f t="shared" si="0"/>
        <v>0</v>
      </c>
      <c r="P20" s="79">
        <v>0</v>
      </c>
      <c r="Q20" s="76">
        <f t="shared" si="6"/>
        <v>0</v>
      </c>
      <c r="R20" s="78">
        <v>0</v>
      </c>
      <c r="S20" s="86">
        <f t="shared" ref="S20:S24" si="7">R20/V20</f>
        <v>0</v>
      </c>
      <c r="T20" s="53">
        <v>69</v>
      </c>
      <c r="U20" s="76">
        <v>0</v>
      </c>
      <c r="V20" s="96">
        <v>69</v>
      </c>
      <c r="W20" s="102">
        <f t="shared" si="5"/>
        <v>0</v>
      </c>
      <c r="X20" s="149" t="s">
        <v>127</v>
      </c>
      <c r="Y20" s="58"/>
      <c r="Z20" s="58"/>
      <c r="AA20" s="58"/>
      <c r="AB20" s="58"/>
      <c r="AC20" s="58"/>
      <c r="AD20" s="58"/>
      <c r="AE20" s="58"/>
      <c r="AF20" s="58"/>
      <c r="AG20" s="58"/>
      <c r="AH20" s="58"/>
      <c r="AI20" s="62" t="s">
        <v>150</v>
      </c>
      <c r="AJ20" s="223"/>
      <c r="AK20" s="40"/>
      <c r="AL20" s="40"/>
      <c r="AM20" s="40"/>
    </row>
    <row r="21" spans="1:39" s="106" customFormat="1" ht="157.5" customHeight="1" x14ac:dyDescent="0.25">
      <c r="A21" s="40"/>
      <c r="B21" s="33"/>
      <c r="C21" s="155" t="s">
        <v>28</v>
      </c>
      <c r="D21" s="7" t="s">
        <v>29</v>
      </c>
      <c r="E21" s="7" t="s">
        <v>29</v>
      </c>
      <c r="F21" s="7" t="s">
        <v>53</v>
      </c>
      <c r="G21" s="41">
        <v>53000</v>
      </c>
      <c r="H21" s="7" t="s">
        <v>54</v>
      </c>
      <c r="I21" s="7" t="s">
        <v>59</v>
      </c>
      <c r="J21" s="7" t="s">
        <v>185</v>
      </c>
      <c r="K21" s="7" t="s">
        <v>242</v>
      </c>
      <c r="L21" s="118" t="s">
        <v>146</v>
      </c>
      <c r="M21" s="178" t="s">
        <v>280</v>
      </c>
      <c r="N21" s="53">
        <v>63</v>
      </c>
      <c r="O21" s="76">
        <f t="shared" si="0"/>
        <v>1</v>
      </c>
      <c r="P21" s="53">
        <v>63</v>
      </c>
      <c r="Q21" s="76">
        <f>P21/V21</f>
        <v>1</v>
      </c>
      <c r="R21" s="78">
        <v>63</v>
      </c>
      <c r="S21" s="87">
        <f>R21/V21</f>
        <v>1</v>
      </c>
      <c r="T21" s="53">
        <v>63</v>
      </c>
      <c r="U21" s="54">
        <v>0</v>
      </c>
      <c r="V21" s="96">
        <v>63</v>
      </c>
      <c r="W21" s="102">
        <f>(O21+Q21+S21+U21)/4</f>
        <v>0.75</v>
      </c>
      <c r="X21" s="50" t="s">
        <v>127</v>
      </c>
      <c r="Y21" s="58"/>
      <c r="Z21" s="58"/>
      <c r="AA21" s="58"/>
      <c r="AB21" s="58"/>
      <c r="AC21" s="58"/>
      <c r="AD21" s="58"/>
      <c r="AE21" s="58"/>
      <c r="AF21" s="58"/>
      <c r="AG21" s="58"/>
      <c r="AH21" s="58"/>
      <c r="AI21" s="62"/>
      <c r="AJ21" s="223"/>
      <c r="AK21" s="40"/>
      <c r="AL21" s="40"/>
      <c r="AM21" s="40"/>
    </row>
    <row r="22" spans="1:39" s="106" customFormat="1" ht="162" customHeight="1" x14ac:dyDescent="0.25">
      <c r="A22" s="40"/>
      <c r="B22" s="33"/>
      <c r="C22" s="155" t="s">
        <v>28</v>
      </c>
      <c r="D22" s="7" t="s">
        <v>29</v>
      </c>
      <c r="E22" s="7" t="s">
        <v>29</v>
      </c>
      <c r="F22" s="7" t="s">
        <v>53</v>
      </c>
      <c r="G22" s="41">
        <v>53000</v>
      </c>
      <c r="H22" s="7" t="s">
        <v>54</v>
      </c>
      <c r="I22" s="7" t="s">
        <v>60</v>
      </c>
      <c r="J22" s="7" t="s">
        <v>61</v>
      </c>
      <c r="K22" s="7" t="s">
        <v>243</v>
      </c>
      <c r="L22" s="118" t="s">
        <v>147</v>
      </c>
      <c r="M22" s="178" t="s">
        <v>281</v>
      </c>
      <c r="N22" s="53">
        <v>0</v>
      </c>
      <c r="O22" s="76">
        <f t="shared" si="0"/>
        <v>0</v>
      </c>
      <c r="P22" s="79">
        <v>69</v>
      </c>
      <c r="Q22" s="76">
        <v>0</v>
      </c>
      <c r="R22" s="78">
        <v>69</v>
      </c>
      <c r="S22" s="87">
        <f>R22/V22</f>
        <v>1</v>
      </c>
      <c r="T22" s="53">
        <v>69</v>
      </c>
      <c r="U22" s="54">
        <v>0</v>
      </c>
      <c r="V22" s="96">
        <v>69</v>
      </c>
      <c r="W22" s="102">
        <f>O22+Q22+S22+U22</f>
        <v>1</v>
      </c>
      <c r="X22" s="149" t="s">
        <v>127</v>
      </c>
      <c r="Y22" s="58"/>
      <c r="Z22" s="58"/>
      <c r="AA22" s="58"/>
      <c r="AB22" s="58"/>
      <c r="AC22" s="58"/>
      <c r="AD22" s="58"/>
      <c r="AE22" s="58"/>
      <c r="AF22" s="58"/>
      <c r="AG22" s="58"/>
      <c r="AH22" s="58"/>
      <c r="AI22" s="58"/>
      <c r="AJ22" s="223"/>
      <c r="AK22" s="40"/>
      <c r="AL22" s="40"/>
      <c r="AM22" s="40"/>
    </row>
    <row r="23" spans="1:39" s="106" customFormat="1" ht="198.75" customHeight="1" x14ac:dyDescent="0.25">
      <c r="A23" s="40"/>
      <c r="B23" s="33"/>
      <c r="C23" s="155" t="s">
        <v>28</v>
      </c>
      <c r="D23" s="7" t="s">
        <v>29</v>
      </c>
      <c r="E23" s="7" t="s">
        <v>29</v>
      </c>
      <c r="F23" s="7" t="s">
        <v>53</v>
      </c>
      <c r="G23" s="41">
        <v>53000</v>
      </c>
      <c r="H23" s="7" t="s">
        <v>54</v>
      </c>
      <c r="I23" s="7" t="s">
        <v>62</v>
      </c>
      <c r="J23" s="7" t="s">
        <v>63</v>
      </c>
      <c r="K23" s="7" t="s">
        <v>244</v>
      </c>
      <c r="L23" s="177" t="s">
        <v>186</v>
      </c>
      <c r="M23" s="178" t="s">
        <v>282</v>
      </c>
      <c r="N23" s="53">
        <v>69</v>
      </c>
      <c r="O23" s="76">
        <f t="shared" si="0"/>
        <v>1</v>
      </c>
      <c r="P23" s="79">
        <v>69</v>
      </c>
      <c r="Q23" s="76">
        <f>P23/V23</f>
        <v>1</v>
      </c>
      <c r="R23" s="78">
        <v>69</v>
      </c>
      <c r="S23" s="87">
        <f>R23/V23</f>
        <v>1</v>
      </c>
      <c r="T23" s="53">
        <v>69</v>
      </c>
      <c r="U23" s="54">
        <v>0</v>
      </c>
      <c r="V23" s="96">
        <v>69</v>
      </c>
      <c r="W23" s="102">
        <f>(O23+Q23+S23+U23) /4</f>
        <v>0.75</v>
      </c>
      <c r="X23" s="149" t="s">
        <v>127</v>
      </c>
      <c r="Y23" s="58"/>
      <c r="Z23" s="58"/>
      <c r="AA23" s="58"/>
      <c r="AB23" s="58"/>
      <c r="AC23" s="58"/>
      <c r="AD23" s="58"/>
      <c r="AE23" s="58"/>
      <c r="AF23" s="58"/>
      <c r="AG23" s="58"/>
      <c r="AH23" s="58"/>
      <c r="AI23" s="58"/>
      <c r="AJ23" s="223"/>
      <c r="AK23" s="40"/>
      <c r="AL23" s="40"/>
      <c r="AM23" s="40"/>
    </row>
    <row r="24" spans="1:39" s="106" customFormat="1" ht="111" customHeight="1" x14ac:dyDescent="0.25">
      <c r="A24" s="40"/>
      <c r="B24" s="33"/>
      <c r="C24" s="155" t="s">
        <v>28</v>
      </c>
      <c r="D24" s="7"/>
      <c r="E24" s="7"/>
      <c r="F24" s="7" t="s">
        <v>53</v>
      </c>
      <c r="G24" s="41">
        <v>53000</v>
      </c>
      <c r="H24" s="7" t="s">
        <v>54</v>
      </c>
      <c r="I24" s="7" t="s">
        <v>64</v>
      </c>
      <c r="J24" s="7" t="s">
        <v>65</v>
      </c>
      <c r="K24" s="7" t="s">
        <v>66</v>
      </c>
      <c r="L24" s="177" t="s">
        <v>148</v>
      </c>
      <c r="M24" s="178" t="s">
        <v>263</v>
      </c>
      <c r="N24" s="53">
        <v>0</v>
      </c>
      <c r="O24" s="76">
        <f>N24/V24</f>
        <v>0</v>
      </c>
      <c r="P24" s="79">
        <v>1</v>
      </c>
      <c r="Q24" s="76">
        <f>P24/V24</f>
        <v>1</v>
      </c>
      <c r="R24" s="78">
        <v>1</v>
      </c>
      <c r="S24" s="87">
        <f t="shared" si="7"/>
        <v>1</v>
      </c>
      <c r="T24" s="53">
        <v>0</v>
      </c>
      <c r="U24" s="54">
        <f t="shared" ref="U24:U56" si="8">T24/V24</f>
        <v>0</v>
      </c>
      <c r="V24" s="96">
        <v>1</v>
      </c>
      <c r="W24" s="102">
        <f>(O24+Q24+S24)-100%</f>
        <v>1</v>
      </c>
      <c r="X24" s="149" t="s">
        <v>127</v>
      </c>
      <c r="Y24" s="58"/>
      <c r="Z24" s="58"/>
      <c r="AA24" s="58"/>
      <c r="AB24" s="58"/>
      <c r="AC24" s="58"/>
      <c r="AD24" s="58"/>
      <c r="AE24" s="58"/>
      <c r="AF24" s="58"/>
      <c r="AG24" s="58"/>
      <c r="AH24" s="58"/>
      <c r="AI24" s="62"/>
      <c r="AJ24" s="223"/>
      <c r="AK24" s="40"/>
      <c r="AL24" s="40"/>
      <c r="AM24" s="40"/>
    </row>
    <row r="25" spans="1:39" s="34" customFormat="1" ht="348.75" x14ac:dyDescent="0.25">
      <c r="A25" s="40"/>
      <c r="B25" s="33"/>
      <c r="C25" s="155" t="s">
        <v>28</v>
      </c>
      <c r="D25" s="7"/>
      <c r="E25" s="7"/>
      <c r="F25" s="7" t="s">
        <v>67</v>
      </c>
      <c r="G25" s="148">
        <v>1</v>
      </c>
      <c r="H25" s="7" t="s">
        <v>68</v>
      </c>
      <c r="I25" s="7" t="s">
        <v>69</v>
      </c>
      <c r="J25" s="7" t="s">
        <v>132</v>
      </c>
      <c r="K25" s="7" t="s">
        <v>166</v>
      </c>
      <c r="L25" s="177" t="s">
        <v>70</v>
      </c>
      <c r="M25" s="178" t="s">
        <v>258</v>
      </c>
      <c r="N25" s="53">
        <v>38</v>
      </c>
      <c r="O25" s="76">
        <f t="shared" si="0"/>
        <v>0.95</v>
      </c>
      <c r="P25" s="79">
        <v>40</v>
      </c>
      <c r="Q25" s="76">
        <v>0.4</v>
      </c>
      <c r="R25" s="78">
        <v>40</v>
      </c>
      <c r="S25" s="87">
        <f>R25/V25</f>
        <v>1</v>
      </c>
      <c r="T25" s="53">
        <v>40</v>
      </c>
      <c r="U25" s="54">
        <v>0</v>
      </c>
      <c r="V25" s="101">
        <v>40</v>
      </c>
      <c r="W25" s="102">
        <f>(O25+Q25+S25)-135%</f>
        <v>1</v>
      </c>
      <c r="X25" s="149" t="s">
        <v>127</v>
      </c>
      <c r="Y25" s="58"/>
      <c r="Z25" s="58"/>
      <c r="AA25" s="58"/>
      <c r="AB25" s="58"/>
      <c r="AC25" s="58"/>
      <c r="AD25" s="58"/>
      <c r="AE25" s="58"/>
      <c r="AF25" s="58"/>
      <c r="AG25" s="58"/>
      <c r="AH25" s="58"/>
      <c r="AI25" s="62"/>
      <c r="AJ25" s="200" t="s">
        <v>123</v>
      </c>
      <c r="AK25" s="33"/>
      <c r="AL25" s="40"/>
      <c r="AM25" s="40"/>
    </row>
    <row r="26" spans="1:39" s="42" customFormat="1" ht="46.5" customHeight="1" x14ac:dyDescent="0.25">
      <c r="C26" s="224" t="s">
        <v>28</v>
      </c>
      <c r="D26" s="225" t="s">
        <v>29</v>
      </c>
      <c r="E26" s="209" t="s">
        <v>29</v>
      </c>
      <c r="F26" s="209" t="s">
        <v>71</v>
      </c>
      <c r="G26" s="209">
        <v>1</v>
      </c>
      <c r="H26" s="209" t="s">
        <v>72</v>
      </c>
      <c r="I26" s="209" t="s">
        <v>73</v>
      </c>
      <c r="J26" s="204" t="s">
        <v>74</v>
      </c>
      <c r="K26" s="285" t="s">
        <v>213</v>
      </c>
      <c r="L26" s="47" t="s">
        <v>75</v>
      </c>
      <c r="M26" s="270" t="s">
        <v>247</v>
      </c>
      <c r="N26" s="53">
        <v>0</v>
      </c>
      <c r="O26" s="76">
        <f t="shared" si="0"/>
        <v>0</v>
      </c>
      <c r="P26" s="101">
        <v>0</v>
      </c>
      <c r="Q26" s="97">
        <f t="shared" si="3"/>
        <v>0</v>
      </c>
      <c r="R26" s="53">
        <v>0</v>
      </c>
      <c r="S26" s="76">
        <f t="shared" si="4"/>
        <v>0</v>
      </c>
      <c r="T26" s="53">
        <v>0</v>
      </c>
      <c r="U26" s="54">
        <f t="shared" si="8"/>
        <v>0</v>
      </c>
      <c r="V26" s="143">
        <v>60</v>
      </c>
      <c r="W26" s="103">
        <f>O26+Q26+S26</f>
        <v>0</v>
      </c>
      <c r="X26" s="200" t="s">
        <v>127</v>
      </c>
      <c r="Y26" s="58"/>
      <c r="Z26" s="58"/>
      <c r="AA26" s="58"/>
      <c r="AB26" s="58"/>
      <c r="AC26" s="58"/>
      <c r="AD26" s="58"/>
      <c r="AE26" s="58"/>
      <c r="AF26" s="58"/>
      <c r="AG26" s="58"/>
      <c r="AH26" s="58"/>
      <c r="AI26" s="58"/>
      <c r="AJ26" s="200"/>
      <c r="AK26" s="33"/>
    </row>
    <row r="27" spans="1:39" s="42" customFormat="1" ht="95.25" customHeight="1" x14ac:dyDescent="0.25">
      <c r="C27" s="224"/>
      <c r="D27" s="225"/>
      <c r="E27" s="210"/>
      <c r="F27" s="210"/>
      <c r="G27" s="210"/>
      <c r="H27" s="210"/>
      <c r="I27" s="210"/>
      <c r="J27" s="206"/>
      <c r="K27" s="287"/>
      <c r="L27" s="47" t="s">
        <v>76</v>
      </c>
      <c r="M27" s="270"/>
      <c r="N27" s="53">
        <v>0</v>
      </c>
      <c r="O27" s="76">
        <f t="shared" si="0"/>
        <v>0</v>
      </c>
      <c r="P27" s="101">
        <v>0</v>
      </c>
      <c r="Q27" s="97">
        <f t="shared" si="3"/>
        <v>0</v>
      </c>
      <c r="R27" s="53">
        <v>0</v>
      </c>
      <c r="S27" s="76">
        <f t="shared" si="4"/>
        <v>0</v>
      </c>
      <c r="T27" s="53">
        <v>0</v>
      </c>
      <c r="U27" s="54">
        <f t="shared" si="8"/>
        <v>0</v>
      </c>
      <c r="V27" s="101">
        <v>60</v>
      </c>
      <c r="W27" s="102">
        <f>O27+Q27+S27</f>
        <v>0</v>
      </c>
      <c r="X27" s="200"/>
      <c r="Y27" s="58"/>
      <c r="Z27" s="58"/>
      <c r="AA27" s="58"/>
      <c r="AB27" s="58"/>
      <c r="AC27" s="58"/>
      <c r="AD27" s="58"/>
      <c r="AE27" s="58"/>
      <c r="AF27" s="58"/>
      <c r="AG27" s="58"/>
      <c r="AH27" s="58"/>
      <c r="AI27" s="58"/>
      <c r="AJ27" s="200"/>
      <c r="AK27" s="33"/>
    </row>
    <row r="28" spans="1:39" s="119" customFormat="1" ht="174" customHeight="1" x14ac:dyDescent="0.25">
      <c r="C28" s="155" t="s">
        <v>28</v>
      </c>
      <c r="D28" s="7" t="s">
        <v>29</v>
      </c>
      <c r="E28" s="7" t="s">
        <v>29</v>
      </c>
      <c r="F28" s="7" t="s">
        <v>53</v>
      </c>
      <c r="G28" s="148">
        <v>53000</v>
      </c>
      <c r="H28" s="7" t="s">
        <v>54</v>
      </c>
      <c r="I28" s="7" t="s">
        <v>77</v>
      </c>
      <c r="J28" s="7" t="s">
        <v>133</v>
      </c>
      <c r="K28" s="175" t="s">
        <v>219</v>
      </c>
      <c r="L28" s="156" t="s">
        <v>172</v>
      </c>
      <c r="M28" s="150" t="s">
        <v>271</v>
      </c>
      <c r="N28" s="53">
        <v>3</v>
      </c>
      <c r="O28" s="76">
        <f t="shared" si="0"/>
        <v>8.8235294117647065E-2</v>
      </c>
      <c r="P28" s="98">
        <v>2</v>
      </c>
      <c r="Q28" s="97">
        <v>0</v>
      </c>
      <c r="R28" s="78">
        <v>2</v>
      </c>
      <c r="S28" s="87">
        <f>R28/V28</f>
        <v>5.8823529411764705E-2</v>
      </c>
      <c r="T28" s="53">
        <v>1</v>
      </c>
      <c r="U28" s="54">
        <v>0</v>
      </c>
      <c r="V28" s="98">
        <v>34</v>
      </c>
      <c r="W28" s="102">
        <f>O28+Q28+S28+U28</f>
        <v>0.14705882352941177</v>
      </c>
      <c r="X28" s="149" t="s">
        <v>138</v>
      </c>
      <c r="Y28" s="57">
        <v>0</v>
      </c>
      <c r="Z28" s="57">
        <v>0</v>
      </c>
      <c r="AA28" s="57">
        <v>0</v>
      </c>
      <c r="AB28" s="57">
        <v>0</v>
      </c>
      <c r="AC28" s="57">
        <v>0</v>
      </c>
      <c r="AD28" s="57">
        <v>0</v>
      </c>
      <c r="AE28" s="57">
        <v>0</v>
      </c>
      <c r="AF28" s="57">
        <v>0</v>
      </c>
      <c r="AG28" s="147">
        <f>AA28+AC28+AE28+Y28</f>
        <v>0</v>
      </c>
      <c r="AH28" s="64">
        <f>AB28+AD28+AF28+Z28</f>
        <v>0</v>
      </c>
      <c r="AI28" s="50" t="s">
        <v>214</v>
      </c>
      <c r="AJ28" s="200"/>
      <c r="AK28" s="33"/>
    </row>
    <row r="29" spans="1:39" s="107" customFormat="1" ht="91.5" customHeight="1" x14ac:dyDescent="0.25">
      <c r="A29" s="40"/>
      <c r="B29" s="33"/>
      <c r="C29" s="155" t="s">
        <v>28</v>
      </c>
      <c r="D29" s="7" t="s">
        <v>29</v>
      </c>
      <c r="E29" s="7" t="s">
        <v>29</v>
      </c>
      <c r="F29" s="7" t="s">
        <v>53</v>
      </c>
      <c r="G29" s="148">
        <v>53000</v>
      </c>
      <c r="H29" s="7" t="s">
        <v>54</v>
      </c>
      <c r="I29" s="7" t="s">
        <v>78</v>
      </c>
      <c r="J29" s="7" t="s">
        <v>79</v>
      </c>
      <c r="K29" s="7" t="s">
        <v>220</v>
      </c>
      <c r="L29" s="161" t="s">
        <v>149</v>
      </c>
      <c r="M29" s="169" t="s">
        <v>261</v>
      </c>
      <c r="N29" s="53">
        <v>0</v>
      </c>
      <c r="O29" s="54">
        <v>0</v>
      </c>
      <c r="P29" s="98">
        <v>0</v>
      </c>
      <c r="Q29" s="102">
        <v>0</v>
      </c>
      <c r="R29" s="167">
        <v>0</v>
      </c>
      <c r="S29" s="168">
        <f>R29</f>
        <v>0</v>
      </c>
      <c r="T29" s="53">
        <v>0</v>
      </c>
      <c r="U29" s="54">
        <f>T29</f>
        <v>0</v>
      </c>
      <c r="V29" s="99">
        <v>0</v>
      </c>
      <c r="W29" s="103">
        <f>O29+Q29+S29+U29</f>
        <v>0</v>
      </c>
      <c r="X29" s="50" t="s">
        <v>127</v>
      </c>
      <c r="Y29" s="58"/>
      <c r="Z29" s="58"/>
      <c r="AA29" s="58"/>
      <c r="AB29" s="58"/>
      <c r="AC29" s="58"/>
      <c r="AD29" s="58"/>
      <c r="AE29" s="58"/>
      <c r="AF29" s="58"/>
      <c r="AG29" s="58"/>
      <c r="AH29" s="58"/>
      <c r="AI29" s="62" t="s">
        <v>151</v>
      </c>
      <c r="AJ29" s="223" t="s">
        <v>122</v>
      </c>
      <c r="AK29" s="33"/>
      <c r="AL29" s="40"/>
      <c r="AM29" s="40"/>
    </row>
    <row r="30" spans="1:39" s="107" customFormat="1" ht="113.25" customHeight="1" x14ac:dyDescent="0.25">
      <c r="A30" s="40"/>
      <c r="B30" s="33"/>
      <c r="C30" s="155" t="s">
        <v>28</v>
      </c>
      <c r="D30" s="7" t="s">
        <v>80</v>
      </c>
      <c r="E30" s="7" t="s">
        <v>80</v>
      </c>
      <c r="F30" s="7" t="s">
        <v>53</v>
      </c>
      <c r="G30" s="148">
        <v>53000</v>
      </c>
      <c r="H30" s="7" t="s">
        <v>54</v>
      </c>
      <c r="I30" s="7" t="s">
        <v>81</v>
      </c>
      <c r="J30" s="7" t="s">
        <v>82</v>
      </c>
      <c r="K30" s="7" t="s">
        <v>203</v>
      </c>
      <c r="L30" s="161" t="s">
        <v>83</v>
      </c>
      <c r="M30" s="169" t="s">
        <v>262</v>
      </c>
      <c r="N30" s="53">
        <v>0</v>
      </c>
      <c r="O30" s="54">
        <v>0</v>
      </c>
      <c r="P30" s="98">
        <v>0</v>
      </c>
      <c r="Q30" s="102">
        <v>0</v>
      </c>
      <c r="R30" s="167">
        <v>0</v>
      </c>
      <c r="S30" s="168">
        <f>R30</f>
        <v>0</v>
      </c>
      <c r="T30" s="53">
        <v>0</v>
      </c>
      <c r="U30" s="54">
        <f>T30</f>
        <v>0</v>
      </c>
      <c r="V30" s="99">
        <v>0</v>
      </c>
      <c r="W30" s="103">
        <f t="shared" ref="W30" si="9">O30+Q30+S30</f>
        <v>0</v>
      </c>
      <c r="X30" s="50" t="s">
        <v>127</v>
      </c>
      <c r="Y30" s="58"/>
      <c r="Z30" s="58"/>
      <c r="AA30" s="58"/>
      <c r="AB30" s="58"/>
      <c r="AC30" s="58"/>
      <c r="AD30" s="58"/>
      <c r="AE30" s="58"/>
      <c r="AF30" s="58"/>
      <c r="AG30" s="57">
        <v>0</v>
      </c>
      <c r="AH30" s="58"/>
      <c r="AI30" s="58"/>
      <c r="AJ30" s="223"/>
      <c r="AK30" s="33"/>
      <c r="AL30" s="40"/>
      <c r="AM30" s="40"/>
    </row>
    <row r="31" spans="1:39" s="37" customFormat="1" ht="89.25" customHeight="1" x14ac:dyDescent="0.25">
      <c r="A31" s="40"/>
      <c r="B31" s="40"/>
      <c r="C31" s="203" t="s">
        <v>28</v>
      </c>
      <c r="D31" s="204" t="s">
        <v>29</v>
      </c>
      <c r="E31" s="204" t="s">
        <v>29</v>
      </c>
      <c r="F31" s="204" t="s">
        <v>84</v>
      </c>
      <c r="G31" s="204">
        <v>60</v>
      </c>
      <c r="H31" s="204" t="s">
        <v>85</v>
      </c>
      <c r="I31" s="204" t="s">
        <v>194</v>
      </c>
      <c r="J31" s="7" t="s">
        <v>238</v>
      </c>
      <c r="K31" s="7" t="s">
        <v>234</v>
      </c>
      <c r="L31" s="161" t="s">
        <v>283</v>
      </c>
      <c r="M31" s="170" t="s">
        <v>236</v>
      </c>
      <c r="N31" s="53">
        <v>0</v>
      </c>
      <c r="O31" s="54">
        <v>0</v>
      </c>
      <c r="P31" s="98">
        <v>0</v>
      </c>
      <c r="Q31" s="102">
        <v>0</v>
      </c>
      <c r="R31" s="167">
        <v>0</v>
      </c>
      <c r="S31" s="168">
        <f>R31</f>
        <v>0</v>
      </c>
      <c r="T31" s="53">
        <v>0</v>
      </c>
      <c r="U31" s="54">
        <f>T31</f>
        <v>0</v>
      </c>
      <c r="V31" s="98">
        <v>0</v>
      </c>
      <c r="W31" s="102">
        <f>O31+Q31+S31+U31</f>
        <v>0</v>
      </c>
      <c r="X31" s="149" t="s">
        <v>138</v>
      </c>
      <c r="Y31" s="196">
        <v>0</v>
      </c>
      <c r="Z31" s="196">
        <v>0</v>
      </c>
      <c r="AA31" s="196">
        <v>0</v>
      </c>
      <c r="AB31" s="196">
        <v>0</v>
      </c>
      <c r="AC31" s="196">
        <v>0</v>
      </c>
      <c r="AD31" s="196">
        <v>0</v>
      </c>
      <c r="AE31" s="196">
        <v>0</v>
      </c>
      <c r="AF31" s="196">
        <v>0</v>
      </c>
      <c r="AG31" s="196">
        <v>0</v>
      </c>
      <c r="AH31" s="196">
        <v>0</v>
      </c>
      <c r="AI31" s="200" t="s">
        <v>237</v>
      </c>
      <c r="AJ31" s="190" t="s">
        <v>120</v>
      </c>
      <c r="AK31" s="40"/>
      <c r="AL31" s="40"/>
      <c r="AM31" s="40"/>
    </row>
    <row r="32" spans="1:39" s="37" customFormat="1" ht="57.75" customHeight="1" x14ac:dyDescent="0.25">
      <c r="A32" s="40"/>
      <c r="B32" s="40"/>
      <c r="C32" s="203"/>
      <c r="D32" s="205"/>
      <c r="E32" s="205"/>
      <c r="F32" s="205"/>
      <c r="G32" s="205"/>
      <c r="H32" s="205"/>
      <c r="I32" s="205"/>
      <c r="J32" s="209" t="s">
        <v>284</v>
      </c>
      <c r="K32" s="45" t="s">
        <v>193</v>
      </c>
      <c r="L32" s="161" t="s">
        <v>235</v>
      </c>
      <c r="M32" s="170" t="s">
        <v>236</v>
      </c>
      <c r="N32" s="53">
        <v>0</v>
      </c>
      <c r="O32" s="54">
        <v>0</v>
      </c>
      <c r="P32" s="98">
        <v>0</v>
      </c>
      <c r="Q32" s="102">
        <v>0</v>
      </c>
      <c r="R32" s="167">
        <v>0</v>
      </c>
      <c r="S32" s="168">
        <f>R32</f>
        <v>0</v>
      </c>
      <c r="T32" s="53">
        <v>0</v>
      </c>
      <c r="U32" s="54">
        <f>T32</f>
        <v>0</v>
      </c>
      <c r="V32" s="110">
        <v>0</v>
      </c>
      <c r="W32" s="112">
        <f>O32+Q32+S32+U32</f>
        <v>0</v>
      </c>
      <c r="X32" s="197" t="s">
        <v>138</v>
      </c>
      <c r="Y32" s="196"/>
      <c r="Z32" s="196"/>
      <c r="AA32" s="196"/>
      <c r="AB32" s="196"/>
      <c r="AC32" s="196"/>
      <c r="AD32" s="196"/>
      <c r="AE32" s="196"/>
      <c r="AF32" s="196"/>
      <c r="AG32" s="196"/>
      <c r="AH32" s="196"/>
      <c r="AI32" s="200"/>
      <c r="AJ32" s="191"/>
      <c r="AK32" s="40"/>
      <c r="AL32" s="40"/>
      <c r="AM32" s="40"/>
    </row>
    <row r="33" spans="1:39" s="37" customFormat="1" ht="76.5" customHeight="1" x14ac:dyDescent="0.25">
      <c r="A33" s="40"/>
      <c r="B33" s="40"/>
      <c r="C33" s="203"/>
      <c r="D33" s="206"/>
      <c r="E33" s="206"/>
      <c r="F33" s="205"/>
      <c r="G33" s="205"/>
      <c r="H33" s="205"/>
      <c r="I33" s="206"/>
      <c r="J33" s="210"/>
      <c r="K33" s="120" t="s">
        <v>239</v>
      </c>
      <c r="L33" s="161" t="s">
        <v>235</v>
      </c>
      <c r="M33" s="170" t="s">
        <v>236</v>
      </c>
      <c r="N33" s="53">
        <v>0</v>
      </c>
      <c r="O33" s="54">
        <v>0</v>
      </c>
      <c r="P33" s="98">
        <v>0</v>
      </c>
      <c r="Q33" s="102">
        <v>0</v>
      </c>
      <c r="R33" s="167">
        <v>0</v>
      </c>
      <c r="S33" s="168">
        <f>R33</f>
        <v>0</v>
      </c>
      <c r="T33" s="53">
        <v>0</v>
      </c>
      <c r="U33" s="54">
        <f>T33</f>
        <v>0</v>
      </c>
      <c r="V33" s="98">
        <v>0</v>
      </c>
      <c r="W33" s="102">
        <f>O33+Q33+S33+U33</f>
        <v>0</v>
      </c>
      <c r="X33" s="198"/>
      <c r="Y33" s="196"/>
      <c r="Z33" s="196"/>
      <c r="AA33" s="196"/>
      <c r="AB33" s="196"/>
      <c r="AC33" s="196"/>
      <c r="AD33" s="196"/>
      <c r="AE33" s="196"/>
      <c r="AF33" s="196"/>
      <c r="AG33" s="196"/>
      <c r="AH33" s="196"/>
      <c r="AI33" s="200"/>
      <c r="AJ33" s="191"/>
      <c r="AK33" s="40"/>
      <c r="AL33" s="40"/>
      <c r="AM33" s="40"/>
    </row>
    <row r="34" spans="1:39" s="37" customFormat="1" ht="97.5" customHeight="1" x14ac:dyDescent="0.25">
      <c r="A34" s="40"/>
      <c r="B34" s="40"/>
      <c r="C34" s="203"/>
      <c r="D34" s="144"/>
      <c r="E34" s="144"/>
      <c r="F34" s="205"/>
      <c r="G34" s="205"/>
      <c r="H34" s="205" t="s">
        <v>85</v>
      </c>
      <c r="I34" s="204" t="s">
        <v>194</v>
      </c>
      <c r="J34" s="209" t="s">
        <v>191</v>
      </c>
      <c r="K34" s="171" t="s">
        <v>190</v>
      </c>
      <c r="L34" s="47" t="s">
        <v>192</v>
      </c>
      <c r="M34" s="38" t="s">
        <v>270</v>
      </c>
      <c r="N34" s="53">
        <v>0</v>
      </c>
      <c r="O34" s="76">
        <f t="shared" ref="O34:O56" si="10">N34/V34</f>
        <v>0</v>
      </c>
      <c r="P34" s="98">
        <v>4212</v>
      </c>
      <c r="Q34" s="97">
        <f>P34/V34</f>
        <v>0.92939099735216235</v>
      </c>
      <c r="R34" s="53">
        <v>4423</v>
      </c>
      <c r="S34" s="76">
        <f>R34/V34</f>
        <v>0.9759488084730803</v>
      </c>
      <c r="T34" s="53">
        <v>4532</v>
      </c>
      <c r="U34" s="76">
        <f>T34/V34</f>
        <v>1</v>
      </c>
      <c r="V34" s="110">
        <v>4532</v>
      </c>
      <c r="W34" s="112">
        <f>O34+Q34+S34+U34-200%</f>
        <v>0.90533980582524265</v>
      </c>
      <c r="X34" s="197" t="s">
        <v>212</v>
      </c>
      <c r="Y34" s="65"/>
      <c r="Z34" s="66"/>
      <c r="AA34" s="159"/>
      <c r="AB34" s="159"/>
      <c r="AC34" s="67"/>
      <c r="AD34" s="67"/>
      <c r="AE34" s="147"/>
      <c r="AF34" s="58"/>
      <c r="AG34" s="147"/>
      <c r="AH34" s="64"/>
      <c r="AI34" s="149"/>
      <c r="AJ34" s="191"/>
      <c r="AK34" s="40"/>
      <c r="AL34" s="40"/>
      <c r="AM34" s="40"/>
    </row>
    <row r="35" spans="1:39" s="37" customFormat="1" ht="107.25" customHeight="1" x14ac:dyDescent="0.25">
      <c r="A35" s="40"/>
      <c r="B35" s="40"/>
      <c r="C35" s="203"/>
      <c r="D35" s="144"/>
      <c r="E35" s="144"/>
      <c r="F35" s="205"/>
      <c r="G35" s="205"/>
      <c r="H35" s="205"/>
      <c r="I35" s="205"/>
      <c r="J35" s="210"/>
      <c r="K35" s="171" t="s">
        <v>161</v>
      </c>
      <c r="L35" s="47" t="s">
        <v>163</v>
      </c>
      <c r="M35" s="121" t="s">
        <v>285</v>
      </c>
      <c r="N35" s="53">
        <v>0</v>
      </c>
      <c r="O35" s="76">
        <f t="shared" si="10"/>
        <v>0</v>
      </c>
      <c r="P35" s="98">
        <v>2172</v>
      </c>
      <c r="Q35" s="97">
        <f>P35/V35-89%</f>
        <v>0.84760000000000002</v>
      </c>
      <c r="R35" s="80">
        <v>2093</v>
      </c>
      <c r="S35" s="166">
        <f>R35/V35-72%</f>
        <v>0.95440000000000014</v>
      </c>
      <c r="T35" s="53">
        <v>0</v>
      </c>
      <c r="U35" s="76">
        <f>T35/V35</f>
        <v>0</v>
      </c>
      <c r="V35" s="110">
        <v>1250</v>
      </c>
      <c r="W35" s="112">
        <v>1</v>
      </c>
      <c r="X35" s="267"/>
      <c r="Y35" s="65"/>
      <c r="Z35" s="68"/>
      <c r="AA35" s="159"/>
      <c r="AB35" s="159"/>
      <c r="AC35" s="67"/>
      <c r="AD35" s="67"/>
      <c r="AE35" s="147"/>
      <c r="AF35" s="58"/>
      <c r="AG35" s="147"/>
      <c r="AH35" s="64"/>
      <c r="AI35" s="149"/>
      <c r="AJ35" s="191"/>
      <c r="AK35" s="40"/>
      <c r="AL35" s="40"/>
      <c r="AM35" s="40"/>
    </row>
    <row r="36" spans="1:39" s="37" customFormat="1" ht="73.5" customHeight="1" x14ac:dyDescent="0.25">
      <c r="A36" s="40"/>
      <c r="B36" s="40"/>
      <c r="C36" s="203"/>
      <c r="D36" s="46"/>
      <c r="E36" s="46"/>
      <c r="F36" s="206"/>
      <c r="G36" s="206"/>
      <c r="H36" s="206"/>
      <c r="I36" s="206"/>
      <c r="J36" s="45" t="s">
        <v>86</v>
      </c>
      <c r="K36" s="171" t="s">
        <v>187</v>
      </c>
      <c r="L36" s="122" t="s">
        <v>162</v>
      </c>
      <c r="M36" s="160" t="s">
        <v>249</v>
      </c>
      <c r="N36" s="53">
        <v>42</v>
      </c>
      <c r="O36" s="76">
        <f t="shared" si="10"/>
        <v>1</v>
      </c>
      <c r="P36" s="98">
        <v>47</v>
      </c>
      <c r="Q36" s="97">
        <f>P36/V36-12%</f>
        <v>0.99904761904761907</v>
      </c>
      <c r="R36" s="80">
        <v>43</v>
      </c>
      <c r="S36" s="166">
        <f>R36/V36-2%</f>
        <v>1.0038095238095237</v>
      </c>
      <c r="T36" s="53">
        <v>42</v>
      </c>
      <c r="U36" s="76">
        <f>T36/V36</f>
        <v>1</v>
      </c>
      <c r="V36" s="110">
        <v>42</v>
      </c>
      <c r="W36" s="112">
        <f>O36+Q36+S36+U36-300%</f>
        <v>1.0028571428571427</v>
      </c>
      <c r="X36" s="198"/>
      <c r="Y36" s="63"/>
      <c r="Z36" s="157"/>
      <c r="AA36" s="159"/>
      <c r="AB36" s="159"/>
      <c r="AC36" s="67"/>
      <c r="AD36" s="67"/>
      <c r="AE36" s="147"/>
      <c r="AF36" s="58"/>
      <c r="AG36" s="147"/>
      <c r="AH36" s="64"/>
      <c r="AI36" s="149"/>
      <c r="AJ36" s="192"/>
      <c r="AK36" s="40"/>
      <c r="AL36" s="40"/>
      <c r="AM36" s="40"/>
    </row>
    <row r="37" spans="1:39" ht="48" customHeight="1" x14ac:dyDescent="0.25">
      <c r="C37" s="211" t="s">
        <v>188</v>
      </c>
      <c r="D37" s="204"/>
      <c r="E37" s="204"/>
      <c r="F37" s="207" t="s">
        <v>67</v>
      </c>
      <c r="G37" s="207">
        <v>1</v>
      </c>
      <c r="H37" s="207" t="s">
        <v>175</v>
      </c>
      <c r="I37" s="207" t="s">
        <v>87</v>
      </c>
      <c r="J37" s="209" t="s">
        <v>176</v>
      </c>
      <c r="K37" s="217" t="s">
        <v>200</v>
      </c>
      <c r="L37" s="215" t="s">
        <v>196</v>
      </c>
      <c r="M37" s="90" t="s">
        <v>253</v>
      </c>
      <c r="N37" s="53">
        <v>0</v>
      </c>
      <c r="O37" s="54">
        <v>0</v>
      </c>
      <c r="P37" s="99">
        <v>1</v>
      </c>
      <c r="Q37" s="103">
        <v>0</v>
      </c>
      <c r="R37" s="53">
        <v>1</v>
      </c>
      <c r="S37" s="54">
        <v>0</v>
      </c>
      <c r="T37" s="53">
        <v>1</v>
      </c>
      <c r="U37" s="54">
        <f t="shared" ref="U37:U41" si="11">T37/V37</f>
        <v>1</v>
      </c>
      <c r="V37" s="110">
        <v>1</v>
      </c>
      <c r="W37" s="112">
        <f>U37</f>
        <v>1</v>
      </c>
      <c r="X37" s="151" t="s">
        <v>129</v>
      </c>
      <c r="Y37" s="69"/>
      <c r="Z37" s="63"/>
      <c r="AA37" s="69"/>
      <c r="AB37" s="63"/>
      <c r="AC37" s="63"/>
      <c r="AD37" s="58"/>
      <c r="AE37" s="58"/>
      <c r="AF37" s="58"/>
      <c r="AG37" s="58"/>
      <c r="AH37" s="58"/>
      <c r="AI37" s="58"/>
      <c r="AJ37" s="190" t="s">
        <v>120</v>
      </c>
      <c r="AK37" s="40"/>
      <c r="AL37" s="40"/>
      <c r="AM37" s="40"/>
    </row>
    <row r="38" spans="1:39" ht="68.25" customHeight="1" x14ac:dyDescent="0.25">
      <c r="C38" s="212"/>
      <c r="D38" s="205"/>
      <c r="E38" s="205"/>
      <c r="F38" s="226"/>
      <c r="G38" s="226"/>
      <c r="H38" s="226"/>
      <c r="I38" s="226"/>
      <c r="J38" s="221"/>
      <c r="K38" s="222"/>
      <c r="L38" s="216"/>
      <c r="M38" s="89" t="s">
        <v>252</v>
      </c>
      <c r="N38" s="53">
        <v>1</v>
      </c>
      <c r="O38" s="54">
        <f>V38</f>
        <v>1</v>
      </c>
      <c r="P38" s="99">
        <v>0</v>
      </c>
      <c r="Q38" s="103">
        <v>0</v>
      </c>
      <c r="R38" s="53">
        <v>0</v>
      </c>
      <c r="S38" s="54">
        <v>0</v>
      </c>
      <c r="T38" s="53">
        <v>0</v>
      </c>
      <c r="U38" s="54">
        <f t="shared" si="11"/>
        <v>0</v>
      </c>
      <c r="V38" s="110">
        <v>1</v>
      </c>
      <c r="W38" s="112">
        <f t="shared" ref="W38:W41" si="12">O38+Q38+S38</f>
        <v>1</v>
      </c>
      <c r="X38" s="151" t="s">
        <v>134</v>
      </c>
      <c r="Y38" s="69"/>
      <c r="Z38" s="63"/>
      <c r="AA38" s="63"/>
      <c r="AB38" s="63"/>
      <c r="AC38" s="63"/>
      <c r="AD38" s="58"/>
      <c r="AE38" s="58"/>
      <c r="AF38" s="58"/>
      <c r="AG38" s="58"/>
      <c r="AH38" s="58"/>
      <c r="AI38" s="58"/>
      <c r="AJ38" s="192"/>
      <c r="AK38" s="40"/>
      <c r="AL38" s="40"/>
      <c r="AM38" s="40"/>
    </row>
    <row r="39" spans="1:39" ht="45" customHeight="1" x14ac:dyDescent="0.25">
      <c r="C39" s="212"/>
      <c r="D39" s="205"/>
      <c r="E39" s="205"/>
      <c r="F39" s="226"/>
      <c r="G39" s="226"/>
      <c r="H39" s="226"/>
      <c r="I39" s="226"/>
      <c r="J39" s="221"/>
      <c r="K39" s="218"/>
      <c r="L39" s="124" t="s">
        <v>208</v>
      </c>
      <c r="M39" s="125" t="s">
        <v>209</v>
      </c>
      <c r="N39" s="53">
        <v>30</v>
      </c>
      <c r="O39" s="76">
        <f t="shared" si="10"/>
        <v>0.42857142857142855</v>
      </c>
      <c r="P39" s="99">
        <v>40</v>
      </c>
      <c r="Q39" s="100">
        <f t="shared" ref="Q39" si="13">P39/V39</f>
        <v>0.5714285714285714</v>
      </c>
      <c r="R39" s="53">
        <v>60</v>
      </c>
      <c r="S39" s="76">
        <f>R39/V39</f>
        <v>0.8571428571428571</v>
      </c>
      <c r="T39" s="53">
        <v>65</v>
      </c>
      <c r="U39" s="54">
        <f>T39/V39</f>
        <v>0.9285714285714286</v>
      </c>
      <c r="V39" s="98">
        <v>70</v>
      </c>
      <c r="W39" s="102">
        <f>O39+Q39+S39-86%</f>
        <v>0.99714285714285722</v>
      </c>
      <c r="X39" s="149" t="s">
        <v>138</v>
      </c>
      <c r="Y39" s="70">
        <v>7539840</v>
      </c>
      <c r="Z39" s="70">
        <v>7539840</v>
      </c>
      <c r="AA39" s="70">
        <v>11309760</v>
      </c>
      <c r="AB39" s="70">
        <v>11309760</v>
      </c>
      <c r="AC39" s="70">
        <v>11309760</v>
      </c>
      <c r="AD39" s="70">
        <v>11309760</v>
      </c>
      <c r="AE39" s="70">
        <v>7539840</v>
      </c>
      <c r="AF39" s="70">
        <v>7539840</v>
      </c>
      <c r="AG39" s="71">
        <v>37699200</v>
      </c>
      <c r="AH39" s="71">
        <f>Z39+AB39+AD39+AF39</f>
        <v>37699200</v>
      </c>
      <c r="AI39" s="58"/>
      <c r="AJ39" s="50"/>
      <c r="AK39" s="40"/>
      <c r="AL39" s="40"/>
      <c r="AM39" s="40"/>
    </row>
    <row r="40" spans="1:39" ht="26.25" customHeight="1" x14ac:dyDescent="0.25">
      <c r="C40" s="212"/>
      <c r="D40" s="205"/>
      <c r="E40" s="205"/>
      <c r="F40" s="226"/>
      <c r="G40" s="226"/>
      <c r="H40" s="226"/>
      <c r="I40" s="226"/>
      <c r="J40" s="221"/>
      <c r="K40" s="217" t="s">
        <v>197</v>
      </c>
      <c r="L40" s="219" t="s">
        <v>198</v>
      </c>
      <c r="M40" s="89" t="s">
        <v>177</v>
      </c>
      <c r="N40" s="53">
        <v>0</v>
      </c>
      <c r="O40" s="126">
        <v>0</v>
      </c>
      <c r="P40" s="99">
        <v>1</v>
      </c>
      <c r="Q40" s="103">
        <f>P40/V40</f>
        <v>1</v>
      </c>
      <c r="R40" s="53">
        <v>0</v>
      </c>
      <c r="S40" s="54">
        <f>R40/V40</f>
        <v>0</v>
      </c>
      <c r="T40" s="53">
        <v>0</v>
      </c>
      <c r="U40" s="54">
        <f t="shared" si="11"/>
        <v>0</v>
      </c>
      <c r="V40" s="98">
        <v>1</v>
      </c>
      <c r="W40" s="102">
        <f t="shared" si="12"/>
        <v>1</v>
      </c>
      <c r="X40" s="149" t="s">
        <v>138</v>
      </c>
      <c r="Y40" s="58"/>
      <c r="Z40" s="58"/>
      <c r="AA40" s="58"/>
      <c r="AB40" s="58"/>
      <c r="AC40" s="58"/>
      <c r="AD40" s="58"/>
      <c r="AE40" s="70">
        <v>82000000</v>
      </c>
      <c r="AF40" s="70">
        <v>82000000</v>
      </c>
      <c r="AG40" s="70">
        <v>82000000</v>
      </c>
      <c r="AH40" s="71">
        <f>Z40+AB40+AD40+AF40</f>
        <v>82000000</v>
      </c>
      <c r="AI40" s="188" t="s">
        <v>210</v>
      </c>
      <c r="AJ40" s="190" t="s">
        <v>120</v>
      </c>
      <c r="AK40" s="40"/>
      <c r="AL40" s="40"/>
      <c r="AM40" s="40"/>
    </row>
    <row r="41" spans="1:39" ht="28.5" customHeight="1" x14ac:dyDescent="0.25">
      <c r="C41" s="213"/>
      <c r="D41" s="206"/>
      <c r="E41" s="206"/>
      <c r="F41" s="208"/>
      <c r="G41" s="208"/>
      <c r="H41" s="208"/>
      <c r="I41" s="208"/>
      <c r="J41" s="210"/>
      <c r="K41" s="218"/>
      <c r="L41" s="220"/>
      <c r="M41" s="91" t="s">
        <v>199</v>
      </c>
      <c r="N41" s="53">
        <v>0</v>
      </c>
      <c r="O41" s="126">
        <v>0</v>
      </c>
      <c r="P41" s="99">
        <v>0</v>
      </c>
      <c r="Q41" s="103">
        <v>0</v>
      </c>
      <c r="R41" s="53">
        <v>1</v>
      </c>
      <c r="S41" s="54">
        <f>R41/V41</f>
        <v>1</v>
      </c>
      <c r="T41" s="53">
        <v>0</v>
      </c>
      <c r="U41" s="54">
        <f t="shared" si="11"/>
        <v>0</v>
      </c>
      <c r="V41" s="98">
        <v>1</v>
      </c>
      <c r="W41" s="102">
        <f t="shared" si="12"/>
        <v>1</v>
      </c>
      <c r="X41" s="149" t="s">
        <v>138</v>
      </c>
      <c r="Y41" s="58"/>
      <c r="Z41" s="58"/>
      <c r="AA41" s="58"/>
      <c r="AB41" s="58"/>
      <c r="AC41" s="58"/>
      <c r="AD41" s="58"/>
      <c r="AE41" s="147"/>
      <c r="AF41" s="58"/>
      <c r="AG41" s="58"/>
      <c r="AH41" s="58"/>
      <c r="AI41" s="189"/>
      <c r="AJ41" s="192"/>
      <c r="AK41" s="40"/>
      <c r="AL41" s="40"/>
      <c r="AM41" s="40"/>
    </row>
    <row r="42" spans="1:39" s="36" customFormat="1" ht="71.25" customHeight="1" x14ac:dyDescent="0.25">
      <c r="A42" s="40"/>
      <c r="B42" s="40"/>
      <c r="C42" s="203" t="s">
        <v>188</v>
      </c>
      <c r="D42" s="204" t="s">
        <v>29</v>
      </c>
      <c r="E42" s="204" t="s">
        <v>29</v>
      </c>
      <c r="F42" s="204" t="s">
        <v>88</v>
      </c>
      <c r="G42" s="41">
        <v>3000</v>
      </c>
      <c r="H42" s="204" t="s">
        <v>156</v>
      </c>
      <c r="I42" s="204" t="s">
        <v>89</v>
      </c>
      <c r="J42" s="204" t="s">
        <v>90</v>
      </c>
      <c r="K42" s="176" t="s">
        <v>171</v>
      </c>
      <c r="L42" s="271" t="s">
        <v>92</v>
      </c>
      <c r="M42" s="274" t="s">
        <v>265</v>
      </c>
      <c r="N42" s="53">
        <v>79</v>
      </c>
      <c r="O42" s="76">
        <f t="shared" ref="O42:O45" si="14">N42/V42</f>
        <v>0.31854838709677419</v>
      </c>
      <c r="P42" s="98">
        <v>50</v>
      </c>
      <c r="Q42" s="97">
        <f>P42/V42</f>
        <v>0.20161290322580644</v>
      </c>
      <c r="R42" s="78">
        <v>145</v>
      </c>
      <c r="S42" s="87">
        <f>R42/V42</f>
        <v>0.58467741935483875</v>
      </c>
      <c r="T42" s="53"/>
      <c r="U42" s="54">
        <f>T42/V42</f>
        <v>0</v>
      </c>
      <c r="V42" s="98">
        <v>248</v>
      </c>
      <c r="W42" s="102">
        <f>O42+Q42+S42+U42-10%</f>
        <v>1.0048387096774194</v>
      </c>
      <c r="X42" s="184" t="s">
        <v>138</v>
      </c>
      <c r="Y42" s="185">
        <v>30159360</v>
      </c>
      <c r="Z42" s="185">
        <v>30159360</v>
      </c>
      <c r="AA42" s="288">
        <v>120637440</v>
      </c>
      <c r="AB42" s="195">
        <v>120637440</v>
      </c>
      <c r="AC42" s="214">
        <v>0</v>
      </c>
      <c r="AD42" s="214">
        <v>0</v>
      </c>
      <c r="AE42" s="196">
        <v>0</v>
      </c>
      <c r="AF42" s="196">
        <v>0</v>
      </c>
      <c r="AG42" s="196">
        <v>120637440</v>
      </c>
      <c r="AH42" s="196">
        <f>Z42+AB42+AD42+AF43+AF42</f>
        <v>150796800</v>
      </c>
      <c r="AI42" s="200" t="s">
        <v>233</v>
      </c>
      <c r="AJ42" s="199" t="s">
        <v>123</v>
      </c>
      <c r="AK42" s="261"/>
      <c r="AL42" s="40"/>
      <c r="AM42" s="40"/>
    </row>
    <row r="43" spans="1:39" s="36" customFormat="1" ht="79.5" customHeight="1" x14ac:dyDescent="0.25">
      <c r="A43" s="40"/>
      <c r="B43" s="40"/>
      <c r="C43" s="203"/>
      <c r="D43" s="205"/>
      <c r="E43" s="205"/>
      <c r="F43" s="205"/>
      <c r="G43" s="41">
        <v>3000</v>
      </c>
      <c r="H43" s="205"/>
      <c r="I43" s="205"/>
      <c r="J43" s="205"/>
      <c r="K43" s="176" t="s">
        <v>91</v>
      </c>
      <c r="L43" s="272"/>
      <c r="M43" s="275"/>
      <c r="N43" s="53">
        <v>1788</v>
      </c>
      <c r="O43" s="76">
        <f t="shared" si="14"/>
        <v>4.8852459016393439</v>
      </c>
      <c r="P43" s="98">
        <v>200</v>
      </c>
      <c r="Q43" s="97">
        <f>P43/V43</f>
        <v>0.54644808743169404</v>
      </c>
      <c r="R43" s="78">
        <v>644</v>
      </c>
      <c r="S43" s="87">
        <f>R43/V43-76%</f>
        <v>0.99956284153005459</v>
      </c>
      <c r="T43" s="53"/>
      <c r="U43" s="54">
        <f t="shared" ref="U43:U44" si="15">T43/V43</f>
        <v>0</v>
      </c>
      <c r="V43" s="98">
        <v>366</v>
      </c>
      <c r="W43" s="102">
        <f>O43+Q43+S43+U43-543%</f>
        <v>1.0012568306010925</v>
      </c>
      <c r="X43" s="184"/>
      <c r="Y43" s="186"/>
      <c r="Z43" s="186"/>
      <c r="AA43" s="288"/>
      <c r="AB43" s="195"/>
      <c r="AC43" s="214"/>
      <c r="AD43" s="214"/>
      <c r="AE43" s="196"/>
      <c r="AF43" s="196"/>
      <c r="AG43" s="196"/>
      <c r="AH43" s="196"/>
      <c r="AI43" s="200"/>
      <c r="AJ43" s="199"/>
      <c r="AK43" s="262"/>
      <c r="AL43" s="40"/>
      <c r="AM43" s="40"/>
    </row>
    <row r="44" spans="1:39" s="36" customFormat="1" ht="59.25" customHeight="1" x14ac:dyDescent="0.25">
      <c r="A44" s="40"/>
      <c r="B44" s="40"/>
      <c r="C44" s="203"/>
      <c r="D44" s="206"/>
      <c r="E44" s="206"/>
      <c r="F44" s="206"/>
      <c r="G44" s="41">
        <v>3000</v>
      </c>
      <c r="H44" s="206"/>
      <c r="I44" s="206"/>
      <c r="J44" s="206"/>
      <c r="K44" s="176" t="s">
        <v>204</v>
      </c>
      <c r="L44" s="273"/>
      <c r="M44" s="276"/>
      <c r="N44" s="53">
        <v>21</v>
      </c>
      <c r="O44" s="76">
        <f t="shared" si="14"/>
        <v>0.63636363636363635</v>
      </c>
      <c r="P44" s="98">
        <v>3</v>
      </c>
      <c r="Q44" s="97">
        <f>P44/V44</f>
        <v>9.0909090909090912E-2</v>
      </c>
      <c r="R44" s="78">
        <v>20</v>
      </c>
      <c r="S44" s="87">
        <f t="shared" ref="S44" si="16">R44/V44</f>
        <v>0.60606060606060608</v>
      </c>
      <c r="T44" s="53"/>
      <c r="U44" s="54">
        <f t="shared" si="15"/>
        <v>0</v>
      </c>
      <c r="V44" s="98">
        <v>33</v>
      </c>
      <c r="W44" s="102">
        <f>O44+Q44+S44+U44-33%</f>
        <v>1.0033333333333334</v>
      </c>
      <c r="X44" s="184"/>
      <c r="Y44" s="187"/>
      <c r="Z44" s="187"/>
      <c r="AA44" s="288"/>
      <c r="AB44" s="195"/>
      <c r="AC44" s="214"/>
      <c r="AD44" s="214"/>
      <c r="AE44" s="196"/>
      <c r="AF44" s="196"/>
      <c r="AG44" s="196"/>
      <c r="AH44" s="196"/>
      <c r="AI44" s="200"/>
      <c r="AJ44" s="199"/>
      <c r="AK44" s="263"/>
      <c r="AL44" s="40"/>
      <c r="AM44" s="40"/>
    </row>
    <row r="45" spans="1:39" s="40" customFormat="1" ht="150.75" customHeight="1" x14ac:dyDescent="0.25">
      <c r="C45" s="155" t="s">
        <v>188</v>
      </c>
      <c r="D45" s="8" t="s">
        <v>29</v>
      </c>
      <c r="E45" s="8"/>
      <c r="F45" s="8" t="s">
        <v>218</v>
      </c>
      <c r="G45" s="43">
        <v>50</v>
      </c>
      <c r="H45" s="8" t="s">
        <v>98</v>
      </c>
      <c r="I45" s="8" t="s">
        <v>216</v>
      </c>
      <c r="J45" s="8" t="s">
        <v>99</v>
      </c>
      <c r="K45" s="8" t="s">
        <v>100</v>
      </c>
      <c r="L45" s="47" t="s">
        <v>101</v>
      </c>
      <c r="M45" s="38" t="s">
        <v>287</v>
      </c>
      <c r="N45" s="53">
        <v>2</v>
      </c>
      <c r="O45" s="76">
        <f t="shared" si="14"/>
        <v>0.10526315789473684</v>
      </c>
      <c r="P45" s="99">
        <v>6</v>
      </c>
      <c r="Q45" s="100">
        <f t="shared" ref="Q45" si="17">P45/V45</f>
        <v>0.31578947368421051</v>
      </c>
      <c r="R45" s="53">
        <v>8</v>
      </c>
      <c r="S45" s="76">
        <f>R45/V45</f>
        <v>0.42105263157894735</v>
      </c>
      <c r="T45" s="53">
        <v>3</v>
      </c>
      <c r="U45" s="54">
        <v>0</v>
      </c>
      <c r="V45" s="98">
        <v>19</v>
      </c>
      <c r="W45" s="112">
        <f>O45+Q45+S45+U45</f>
        <v>0.84210526315789469</v>
      </c>
      <c r="X45" s="149" t="s">
        <v>138</v>
      </c>
      <c r="Y45" s="147">
        <v>0</v>
      </c>
      <c r="Z45" s="147">
        <v>0</v>
      </c>
      <c r="AA45" s="147">
        <v>79168320</v>
      </c>
      <c r="AB45" s="147">
        <v>33929280</v>
      </c>
      <c r="AC45" s="147">
        <v>94248000</v>
      </c>
      <c r="AD45" s="147">
        <v>71628480</v>
      </c>
      <c r="AE45" s="147">
        <v>0</v>
      </c>
      <c r="AF45" s="147">
        <v>0</v>
      </c>
      <c r="AG45" s="147">
        <f>Y45+AA45+AC45</f>
        <v>173416320</v>
      </c>
      <c r="AH45" s="147">
        <f>AB45+AD45</f>
        <v>105557760</v>
      </c>
      <c r="AI45" s="50" t="s">
        <v>135</v>
      </c>
      <c r="AJ45" s="50" t="s">
        <v>124</v>
      </c>
    </row>
    <row r="46" spans="1:39" ht="138.75" customHeight="1" x14ac:dyDescent="0.25">
      <c r="C46" s="155" t="s">
        <v>188</v>
      </c>
      <c r="D46" s="7" t="s">
        <v>29</v>
      </c>
      <c r="E46" s="7" t="s">
        <v>29</v>
      </c>
      <c r="F46" s="25" t="s">
        <v>93</v>
      </c>
      <c r="G46" s="146">
        <v>27</v>
      </c>
      <c r="H46" s="7" t="s">
        <v>231</v>
      </c>
      <c r="I46" s="7" t="s">
        <v>94</v>
      </c>
      <c r="J46" s="7" t="s">
        <v>95</v>
      </c>
      <c r="K46" s="7" t="s">
        <v>96</v>
      </c>
      <c r="L46" s="161" t="s">
        <v>97</v>
      </c>
      <c r="M46" s="38" t="s">
        <v>248</v>
      </c>
      <c r="N46" s="53">
        <v>0</v>
      </c>
      <c r="O46" s="76">
        <f t="shared" si="10"/>
        <v>0</v>
      </c>
      <c r="P46" s="98">
        <v>3</v>
      </c>
      <c r="Q46" s="97">
        <v>0</v>
      </c>
      <c r="R46" s="53">
        <v>8</v>
      </c>
      <c r="S46" s="76">
        <v>0</v>
      </c>
      <c r="T46" s="53">
        <v>4</v>
      </c>
      <c r="U46" s="54">
        <v>0</v>
      </c>
      <c r="V46" s="98">
        <v>9</v>
      </c>
      <c r="W46" s="112">
        <f>O46+Q46+S46+U46</f>
        <v>0</v>
      </c>
      <c r="X46" s="151" t="s">
        <v>138</v>
      </c>
      <c r="Y46" s="157">
        <v>0</v>
      </c>
      <c r="Z46" s="147">
        <v>0</v>
      </c>
      <c r="AA46" s="157">
        <v>0</v>
      </c>
      <c r="AB46" s="157">
        <v>0</v>
      </c>
      <c r="AC46" s="85">
        <v>40000000</v>
      </c>
      <c r="AD46" s="147">
        <v>13333333.3333333</v>
      </c>
      <c r="AE46" s="147">
        <v>0</v>
      </c>
      <c r="AF46" s="147">
        <v>0</v>
      </c>
      <c r="AG46" s="57">
        <f>Z46+AB46+AD46</f>
        <v>13333333.3333333</v>
      </c>
      <c r="AH46" s="147">
        <f>AA46+AC46+AE46</f>
        <v>40000000</v>
      </c>
      <c r="AI46" s="190" t="s">
        <v>232</v>
      </c>
      <c r="AJ46" s="50" t="s">
        <v>123</v>
      </c>
      <c r="AK46" s="123"/>
      <c r="AL46" s="40"/>
      <c r="AM46" s="40"/>
    </row>
    <row r="47" spans="1:39" ht="75" customHeight="1" x14ac:dyDescent="0.25">
      <c r="C47" s="203" t="s">
        <v>188</v>
      </c>
      <c r="D47" s="204"/>
      <c r="E47" s="204" t="s">
        <v>29</v>
      </c>
      <c r="F47" s="204" t="s">
        <v>102</v>
      </c>
      <c r="G47" s="204">
        <v>6</v>
      </c>
      <c r="H47" s="204" t="s">
        <v>228</v>
      </c>
      <c r="I47" s="204" t="s">
        <v>103</v>
      </c>
      <c r="J47" s="204" t="s">
        <v>105</v>
      </c>
      <c r="K47" s="8" t="s">
        <v>206</v>
      </c>
      <c r="L47" s="47" t="s">
        <v>174</v>
      </c>
      <c r="M47" s="277" t="s">
        <v>254</v>
      </c>
      <c r="N47" s="53">
        <v>0</v>
      </c>
      <c r="O47" s="76">
        <f t="shared" si="10"/>
        <v>0</v>
      </c>
      <c r="P47" s="98">
        <v>0</v>
      </c>
      <c r="Q47" s="97">
        <f t="shared" ref="Q47:Q56" si="18">P47/V47</f>
        <v>0</v>
      </c>
      <c r="R47" s="53">
        <v>2</v>
      </c>
      <c r="S47" s="76">
        <v>0</v>
      </c>
      <c r="T47" s="53">
        <v>0</v>
      </c>
      <c r="U47" s="54">
        <f t="shared" si="8"/>
        <v>0</v>
      </c>
      <c r="V47" s="98">
        <v>2</v>
      </c>
      <c r="W47" s="102">
        <f>Q47+S47+U47</f>
        <v>0</v>
      </c>
      <c r="X47" s="149" t="s">
        <v>138</v>
      </c>
      <c r="Y47" s="193">
        <v>0</v>
      </c>
      <c r="Z47" s="193">
        <v>0</v>
      </c>
      <c r="AA47" s="193">
        <v>0</v>
      </c>
      <c r="AB47" s="193">
        <v>0</v>
      </c>
      <c r="AC47" s="193">
        <v>100000000</v>
      </c>
      <c r="AD47" s="193">
        <v>0</v>
      </c>
      <c r="AE47" s="193">
        <v>100000000</v>
      </c>
      <c r="AF47" s="193">
        <v>0</v>
      </c>
      <c r="AG47" s="193">
        <v>100000000</v>
      </c>
      <c r="AH47" s="201">
        <f>Z47+AB47+AD47+AF47:AF48</f>
        <v>0</v>
      </c>
      <c r="AI47" s="191"/>
      <c r="AJ47" s="200" t="s">
        <v>123</v>
      </c>
      <c r="AK47" s="40"/>
      <c r="AL47" s="40"/>
      <c r="AM47" s="40"/>
    </row>
    <row r="48" spans="1:39" ht="72.75" customHeight="1" x14ac:dyDescent="0.25">
      <c r="C48" s="203"/>
      <c r="D48" s="205"/>
      <c r="E48" s="205"/>
      <c r="F48" s="205"/>
      <c r="G48" s="205"/>
      <c r="H48" s="205"/>
      <c r="I48" s="205"/>
      <c r="J48" s="205"/>
      <c r="K48" s="8" t="s">
        <v>202</v>
      </c>
      <c r="L48" s="47" t="s">
        <v>107</v>
      </c>
      <c r="M48" s="278"/>
      <c r="N48" s="53">
        <v>0</v>
      </c>
      <c r="O48" s="76">
        <f t="shared" si="10"/>
        <v>0</v>
      </c>
      <c r="P48" s="98">
        <v>0</v>
      </c>
      <c r="Q48" s="97">
        <f t="shared" si="18"/>
        <v>0</v>
      </c>
      <c r="R48" s="53">
        <v>1</v>
      </c>
      <c r="S48" s="76">
        <v>0</v>
      </c>
      <c r="T48" s="53">
        <v>1</v>
      </c>
      <c r="U48" s="54">
        <v>0</v>
      </c>
      <c r="V48" s="98">
        <v>2</v>
      </c>
      <c r="W48" s="102">
        <f t="shared" ref="W48:W49" si="19">Q48+S48+U48</f>
        <v>0</v>
      </c>
      <c r="X48" s="149" t="s">
        <v>138</v>
      </c>
      <c r="Y48" s="194"/>
      <c r="Z48" s="194"/>
      <c r="AA48" s="194"/>
      <c r="AB48" s="194"/>
      <c r="AC48" s="194"/>
      <c r="AD48" s="194"/>
      <c r="AE48" s="194"/>
      <c r="AF48" s="194"/>
      <c r="AG48" s="194"/>
      <c r="AH48" s="202"/>
      <c r="AI48" s="191"/>
      <c r="AJ48" s="200"/>
      <c r="AK48" s="40"/>
      <c r="AL48" s="40"/>
      <c r="AM48" s="40"/>
    </row>
    <row r="49" spans="3:39" ht="76.5" customHeight="1" x14ac:dyDescent="0.25">
      <c r="C49" s="203"/>
      <c r="D49" s="205"/>
      <c r="E49" s="205"/>
      <c r="F49" s="206"/>
      <c r="G49" s="206"/>
      <c r="H49" s="206"/>
      <c r="I49" s="205"/>
      <c r="J49" s="205"/>
      <c r="K49" s="8" t="s">
        <v>226</v>
      </c>
      <c r="L49" s="47" t="s">
        <v>174</v>
      </c>
      <c r="M49" s="279" t="s">
        <v>255</v>
      </c>
      <c r="N49" s="53">
        <v>0</v>
      </c>
      <c r="O49" s="76">
        <f t="shared" si="10"/>
        <v>0</v>
      </c>
      <c r="P49" s="98">
        <v>0</v>
      </c>
      <c r="Q49" s="97">
        <f t="shared" si="18"/>
        <v>0</v>
      </c>
      <c r="R49" s="53">
        <v>2</v>
      </c>
      <c r="S49" s="76">
        <v>0</v>
      </c>
      <c r="T49" s="53">
        <v>0</v>
      </c>
      <c r="U49" s="54">
        <f t="shared" ref="U49" si="20">T49/V49</f>
        <v>0</v>
      </c>
      <c r="V49" s="98">
        <v>2</v>
      </c>
      <c r="W49" s="102">
        <f t="shared" si="19"/>
        <v>0</v>
      </c>
      <c r="X49" s="149" t="s">
        <v>138</v>
      </c>
      <c r="Y49" s="193">
        <v>0</v>
      </c>
      <c r="Z49" s="193">
        <v>0</v>
      </c>
      <c r="AA49" s="281">
        <v>150000000</v>
      </c>
      <c r="AB49" s="281">
        <v>3769920</v>
      </c>
      <c r="AC49" s="281">
        <v>146279080</v>
      </c>
      <c r="AD49" s="193">
        <v>0</v>
      </c>
      <c r="AE49" s="193">
        <v>0</v>
      </c>
      <c r="AF49" s="193">
        <v>0</v>
      </c>
      <c r="AG49" s="193">
        <v>150000000</v>
      </c>
      <c r="AH49" s="201">
        <f>AB49+AD49+AF49</f>
        <v>3769920</v>
      </c>
      <c r="AI49" s="191"/>
      <c r="AJ49" s="200"/>
      <c r="AK49" s="40"/>
      <c r="AL49" s="40"/>
      <c r="AM49" s="40"/>
    </row>
    <row r="50" spans="3:39" ht="69" customHeight="1" x14ac:dyDescent="0.25">
      <c r="C50" s="203"/>
      <c r="D50" s="205"/>
      <c r="E50" s="205"/>
      <c r="F50" s="8" t="s">
        <v>104</v>
      </c>
      <c r="G50" s="43">
        <v>6</v>
      </c>
      <c r="H50" s="8" t="s">
        <v>229</v>
      </c>
      <c r="I50" s="205"/>
      <c r="J50" s="206"/>
      <c r="K50" s="8" t="s">
        <v>207</v>
      </c>
      <c r="L50" s="47" t="s">
        <v>107</v>
      </c>
      <c r="M50" s="280"/>
      <c r="N50" s="53">
        <v>0</v>
      </c>
      <c r="O50" s="76">
        <v>0</v>
      </c>
      <c r="P50" s="98">
        <v>0</v>
      </c>
      <c r="Q50" s="97">
        <v>0</v>
      </c>
      <c r="R50" s="53">
        <v>1</v>
      </c>
      <c r="S50" s="76">
        <v>0</v>
      </c>
      <c r="T50" s="53">
        <v>0</v>
      </c>
      <c r="U50" s="54">
        <f t="shared" si="8"/>
        <v>0</v>
      </c>
      <c r="V50" s="98">
        <v>2</v>
      </c>
      <c r="W50" s="102">
        <f>Q50+S50+U50</f>
        <v>0</v>
      </c>
      <c r="X50" s="149" t="s">
        <v>138</v>
      </c>
      <c r="Y50" s="194"/>
      <c r="Z50" s="194"/>
      <c r="AA50" s="282"/>
      <c r="AB50" s="282"/>
      <c r="AC50" s="282"/>
      <c r="AD50" s="194"/>
      <c r="AE50" s="194"/>
      <c r="AF50" s="194"/>
      <c r="AG50" s="194"/>
      <c r="AH50" s="202"/>
      <c r="AI50" s="191"/>
      <c r="AJ50" s="200"/>
      <c r="AK50" s="40"/>
      <c r="AL50" s="40"/>
      <c r="AM50" s="40"/>
    </row>
    <row r="51" spans="3:39" ht="73.5" customHeight="1" x14ac:dyDescent="0.25">
      <c r="C51" s="203"/>
      <c r="D51" s="205"/>
      <c r="E51" s="205"/>
      <c r="F51" s="8" t="s">
        <v>108</v>
      </c>
      <c r="G51" s="43">
        <v>3</v>
      </c>
      <c r="H51" s="8" t="s">
        <v>230</v>
      </c>
      <c r="I51" s="205"/>
      <c r="J51" s="8" t="s">
        <v>105</v>
      </c>
      <c r="K51" s="8" t="s">
        <v>106</v>
      </c>
      <c r="L51" s="47" t="s">
        <v>227</v>
      </c>
      <c r="M51" s="38" t="s">
        <v>256</v>
      </c>
      <c r="N51" s="53">
        <v>0</v>
      </c>
      <c r="O51" s="76">
        <f t="shared" ref="O51:O53" si="21">N51/V51</f>
        <v>0</v>
      </c>
      <c r="P51" s="98">
        <v>0</v>
      </c>
      <c r="Q51" s="97">
        <f t="shared" ref="Q51" si="22">P51/V51</f>
        <v>0</v>
      </c>
      <c r="R51" s="53">
        <v>1</v>
      </c>
      <c r="S51" s="76">
        <v>0</v>
      </c>
      <c r="T51" s="53">
        <v>0</v>
      </c>
      <c r="U51" s="54">
        <f t="shared" si="8"/>
        <v>0</v>
      </c>
      <c r="V51" s="98">
        <v>1</v>
      </c>
      <c r="W51" s="102">
        <f>Q51+S51+U51</f>
        <v>0</v>
      </c>
      <c r="X51" s="149" t="s">
        <v>138</v>
      </c>
      <c r="Y51" s="58"/>
      <c r="Z51" s="58"/>
      <c r="AA51" s="58"/>
      <c r="AB51" s="58"/>
      <c r="AC51" s="147">
        <v>60000000</v>
      </c>
      <c r="AD51" s="147">
        <v>0</v>
      </c>
      <c r="AE51" s="147">
        <v>0</v>
      </c>
      <c r="AF51" s="147">
        <v>0</v>
      </c>
      <c r="AG51" s="147">
        <v>60000000</v>
      </c>
      <c r="AH51" s="147">
        <f>AD51+AF51</f>
        <v>0</v>
      </c>
      <c r="AI51" s="192"/>
      <c r="AJ51" s="200"/>
      <c r="AK51" s="40"/>
      <c r="AL51" s="40"/>
      <c r="AM51" s="40"/>
    </row>
    <row r="52" spans="3:39" ht="131.25" customHeight="1" x14ac:dyDescent="0.25">
      <c r="C52" s="203" t="s">
        <v>109</v>
      </c>
      <c r="D52" s="148" t="s">
        <v>29</v>
      </c>
      <c r="E52" s="148" t="s">
        <v>29</v>
      </c>
      <c r="F52" s="207" t="s">
        <v>110</v>
      </c>
      <c r="G52" s="207">
        <v>100</v>
      </c>
      <c r="H52" s="207" t="s">
        <v>111</v>
      </c>
      <c r="I52" s="204" t="s">
        <v>112</v>
      </c>
      <c r="J52" s="204" t="s">
        <v>250</v>
      </c>
      <c r="K52" s="285" t="s">
        <v>241</v>
      </c>
      <c r="L52" s="289" t="s">
        <v>273</v>
      </c>
      <c r="M52" s="179" t="s">
        <v>277</v>
      </c>
      <c r="N52" s="53">
        <v>0</v>
      </c>
      <c r="O52" s="76">
        <f t="shared" si="21"/>
        <v>0</v>
      </c>
      <c r="P52" s="98">
        <v>86</v>
      </c>
      <c r="Q52" s="97">
        <f>P52/V52-25%</f>
        <v>0.75</v>
      </c>
      <c r="R52" s="79">
        <v>86</v>
      </c>
      <c r="S52" s="76">
        <v>0</v>
      </c>
      <c r="T52" s="79">
        <v>69</v>
      </c>
      <c r="U52" s="54">
        <f t="shared" si="8"/>
        <v>0.80232558139534882</v>
      </c>
      <c r="V52" s="98">
        <v>86</v>
      </c>
      <c r="W52" s="102">
        <f>Q52+S52+U52-100%</f>
        <v>0.55232558139534893</v>
      </c>
      <c r="X52" s="190" t="s">
        <v>128</v>
      </c>
      <c r="Y52" s="72">
        <v>0</v>
      </c>
      <c r="Z52" s="72">
        <v>0</v>
      </c>
      <c r="AA52" s="72">
        <v>0</v>
      </c>
      <c r="AB52" s="72">
        <v>0</v>
      </c>
      <c r="AC52" s="72">
        <v>0</v>
      </c>
      <c r="AD52" s="72">
        <v>0</v>
      </c>
      <c r="AE52" s="72">
        <v>0</v>
      </c>
      <c r="AF52" s="72">
        <v>0</v>
      </c>
      <c r="AG52" s="72">
        <v>0</v>
      </c>
      <c r="AH52" s="72">
        <v>0</v>
      </c>
      <c r="AI52" s="188" t="s">
        <v>131</v>
      </c>
      <c r="AJ52" s="58" t="s">
        <v>125</v>
      </c>
    </row>
    <row r="53" spans="3:39" ht="96" customHeight="1" x14ac:dyDescent="0.25">
      <c r="C53" s="203"/>
      <c r="D53" s="144"/>
      <c r="E53" s="144"/>
      <c r="F53" s="208"/>
      <c r="G53" s="208"/>
      <c r="H53" s="208"/>
      <c r="I53" s="205"/>
      <c r="J53" s="205"/>
      <c r="K53" s="287"/>
      <c r="L53" s="290"/>
      <c r="M53" s="173" t="s">
        <v>274</v>
      </c>
      <c r="N53" s="53">
        <v>0</v>
      </c>
      <c r="O53" s="76">
        <f t="shared" si="21"/>
        <v>0</v>
      </c>
      <c r="P53" s="98">
        <v>147</v>
      </c>
      <c r="Q53" s="97">
        <f t="shared" ref="Q53" si="23">P53/V53</f>
        <v>0.55263157894736847</v>
      </c>
      <c r="R53" s="172">
        <v>43</v>
      </c>
      <c r="S53" s="76">
        <f>R53/V53</f>
        <v>0.16165413533834586</v>
      </c>
      <c r="T53" s="76">
        <v>0</v>
      </c>
      <c r="U53" s="54">
        <f t="shared" si="8"/>
        <v>0</v>
      </c>
      <c r="V53" s="98">
        <v>266</v>
      </c>
      <c r="W53" s="102">
        <f>Q53+S53+U53</f>
        <v>0.7142857142857143</v>
      </c>
      <c r="X53" s="192"/>
      <c r="Y53" s="72">
        <v>0</v>
      </c>
      <c r="Z53" s="72">
        <v>0</v>
      </c>
      <c r="AA53" s="72">
        <v>0</v>
      </c>
      <c r="AB53" s="72">
        <v>0</v>
      </c>
      <c r="AC53" s="72">
        <v>0</v>
      </c>
      <c r="AD53" s="72">
        <v>0</v>
      </c>
      <c r="AE53" s="72">
        <v>0</v>
      </c>
      <c r="AF53" s="72">
        <v>0</v>
      </c>
      <c r="AG53" s="72">
        <v>0</v>
      </c>
      <c r="AH53" s="72">
        <v>0</v>
      </c>
      <c r="AI53" s="189"/>
      <c r="AJ53" s="58"/>
    </row>
    <row r="54" spans="3:39" ht="133.5" customHeight="1" x14ac:dyDescent="0.25">
      <c r="C54" s="203"/>
      <c r="D54" s="145" t="s">
        <v>29</v>
      </c>
      <c r="E54" s="145" t="s">
        <v>29</v>
      </c>
      <c r="F54" s="207" t="s">
        <v>113</v>
      </c>
      <c r="G54" s="17">
        <v>30000</v>
      </c>
      <c r="H54" s="49" t="s">
        <v>114</v>
      </c>
      <c r="I54" s="205"/>
      <c r="J54" s="206"/>
      <c r="K54" s="48" t="s">
        <v>152</v>
      </c>
      <c r="L54" s="47" t="s">
        <v>275</v>
      </c>
      <c r="M54" s="173" t="s">
        <v>278</v>
      </c>
      <c r="N54" s="53">
        <v>0</v>
      </c>
      <c r="O54" s="76">
        <f t="shared" si="10"/>
        <v>0</v>
      </c>
      <c r="P54" s="98">
        <v>0</v>
      </c>
      <c r="Q54" s="97">
        <f t="shared" si="18"/>
        <v>0</v>
      </c>
      <c r="R54" s="79">
        <v>10</v>
      </c>
      <c r="S54" s="76">
        <f t="shared" si="4"/>
        <v>1.8406037180195105E-3</v>
      </c>
      <c r="T54" s="53">
        <v>0</v>
      </c>
      <c r="U54" s="54">
        <v>0</v>
      </c>
      <c r="V54" s="98">
        <v>5433</v>
      </c>
      <c r="W54" s="102">
        <f>O54+Q54+S54+U54</f>
        <v>1.8406037180195105E-3</v>
      </c>
      <c r="X54" s="149" t="s">
        <v>155</v>
      </c>
      <c r="Y54" s="72">
        <v>0</v>
      </c>
      <c r="Z54" s="72">
        <v>0</v>
      </c>
      <c r="AA54" s="72">
        <v>0</v>
      </c>
      <c r="AB54" s="72">
        <v>0</v>
      </c>
      <c r="AC54" s="72">
        <v>0</v>
      </c>
      <c r="AD54" s="72">
        <v>0</v>
      </c>
      <c r="AE54" s="72">
        <v>0</v>
      </c>
      <c r="AF54" s="72">
        <v>0</v>
      </c>
      <c r="AG54" s="72">
        <v>0</v>
      </c>
      <c r="AH54" s="72">
        <v>0</v>
      </c>
      <c r="AI54" s="58" t="s">
        <v>130</v>
      </c>
      <c r="AJ54" s="58"/>
    </row>
    <row r="55" spans="3:39" ht="80.25" customHeight="1" x14ac:dyDescent="0.25">
      <c r="C55" s="155" t="s">
        <v>109</v>
      </c>
      <c r="D55" s="145" t="s">
        <v>29</v>
      </c>
      <c r="E55" s="145" t="s">
        <v>29</v>
      </c>
      <c r="F55" s="208"/>
      <c r="G55" s="17">
        <v>30000</v>
      </c>
      <c r="H55" s="49" t="s">
        <v>114</v>
      </c>
      <c r="I55" s="206"/>
      <c r="J55" s="48" t="s">
        <v>115</v>
      </c>
      <c r="K55" s="48" t="s">
        <v>153</v>
      </c>
      <c r="L55" s="47" t="s">
        <v>154</v>
      </c>
      <c r="M55" s="178" t="s">
        <v>276</v>
      </c>
      <c r="N55" s="53">
        <v>0</v>
      </c>
      <c r="O55" s="76">
        <f t="shared" si="10"/>
        <v>0</v>
      </c>
      <c r="P55" s="98">
        <v>10866</v>
      </c>
      <c r="Q55" s="97">
        <f t="shared" si="18"/>
        <v>0.52075146170804176</v>
      </c>
      <c r="R55" s="54">
        <v>0</v>
      </c>
      <c r="S55" s="76">
        <f t="shared" si="4"/>
        <v>0</v>
      </c>
      <c r="T55" s="53">
        <v>10000</v>
      </c>
      <c r="U55" s="54">
        <v>0</v>
      </c>
      <c r="V55" s="98">
        <v>20866</v>
      </c>
      <c r="W55" s="102">
        <f>O55+Q55+S55+U55</f>
        <v>0.52075146170804176</v>
      </c>
      <c r="X55" s="149"/>
      <c r="Y55" s="72">
        <v>0</v>
      </c>
      <c r="Z55" s="72">
        <v>0</v>
      </c>
      <c r="AA55" s="72">
        <v>0</v>
      </c>
      <c r="AB55" s="72">
        <v>0</v>
      </c>
      <c r="AC55" s="72">
        <v>0</v>
      </c>
      <c r="AD55" s="72">
        <v>0</v>
      </c>
      <c r="AE55" s="72">
        <v>0</v>
      </c>
      <c r="AF55" s="72">
        <v>0</v>
      </c>
      <c r="AG55" s="72">
        <v>0</v>
      </c>
      <c r="AH55" s="72">
        <v>0</v>
      </c>
      <c r="AI55" s="58"/>
      <c r="AJ55" s="58"/>
    </row>
    <row r="56" spans="3:39" ht="52.5" customHeight="1" x14ac:dyDescent="0.25">
      <c r="C56" s="155" t="s">
        <v>109</v>
      </c>
      <c r="D56" s="8" t="s">
        <v>29</v>
      </c>
      <c r="E56" s="8" t="s">
        <v>29</v>
      </c>
      <c r="F56" s="49" t="s">
        <v>67</v>
      </c>
      <c r="G56" s="16">
        <v>1</v>
      </c>
      <c r="H56" s="180" t="s">
        <v>68</v>
      </c>
      <c r="I56" s="171" t="s">
        <v>116</v>
      </c>
      <c r="J56" s="181" t="s">
        <v>117</v>
      </c>
      <c r="K56" s="181" t="s">
        <v>137</v>
      </c>
      <c r="L56" s="182" t="s">
        <v>118</v>
      </c>
      <c r="M56" s="183" t="s">
        <v>136</v>
      </c>
      <c r="N56" s="53">
        <v>100</v>
      </c>
      <c r="O56" s="76">
        <f t="shared" si="10"/>
        <v>0.33333333333333331</v>
      </c>
      <c r="P56" s="98">
        <v>100</v>
      </c>
      <c r="Q56" s="97">
        <f t="shared" si="18"/>
        <v>0.33333333333333331</v>
      </c>
      <c r="R56" s="53">
        <v>100</v>
      </c>
      <c r="S56" s="76">
        <f t="shared" si="4"/>
        <v>0.33333333333333331</v>
      </c>
      <c r="T56" s="53">
        <v>0</v>
      </c>
      <c r="U56" s="54">
        <f t="shared" si="8"/>
        <v>0</v>
      </c>
      <c r="V56" s="98">
        <v>300</v>
      </c>
      <c r="W56" s="102">
        <f>O56+Q56+S56+U56</f>
        <v>1</v>
      </c>
      <c r="X56" s="149" t="s">
        <v>127</v>
      </c>
      <c r="Y56" s="72">
        <v>0</v>
      </c>
      <c r="Z56" s="72">
        <v>0</v>
      </c>
      <c r="AA56" s="72">
        <v>0</v>
      </c>
      <c r="AB56" s="72">
        <v>0</v>
      </c>
      <c r="AC56" s="72">
        <v>0</v>
      </c>
      <c r="AD56" s="72">
        <v>0</v>
      </c>
      <c r="AE56" s="72">
        <v>0</v>
      </c>
      <c r="AF56" s="72">
        <v>0</v>
      </c>
      <c r="AG56" s="72">
        <v>0</v>
      </c>
      <c r="AH56" s="72">
        <v>0</v>
      </c>
      <c r="AI56" s="58"/>
      <c r="AJ56" s="58"/>
    </row>
    <row r="57" spans="3:39" x14ac:dyDescent="0.25">
      <c r="C57" s="11"/>
      <c r="D57" s="22"/>
      <c r="E57" s="22"/>
      <c r="F57" s="9"/>
      <c r="G57" s="18"/>
      <c r="H57" s="9"/>
      <c r="I57" s="22"/>
      <c r="J57" s="22"/>
      <c r="K57" s="12"/>
      <c r="L57" s="21"/>
      <c r="M57" s="26"/>
      <c r="N57" s="12"/>
      <c r="O57" s="127"/>
      <c r="P57" s="12"/>
      <c r="Q57" s="127"/>
      <c r="R57" s="12"/>
      <c r="S57" s="127"/>
      <c r="T57" s="12"/>
      <c r="U57" s="13"/>
      <c r="V57" s="12"/>
      <c r="W57" s="13"/>
      <c r="X57" s="51"/>
      <c r="Y57" s="14"/>
      <c r="Z57" s="14"/>
      <c r="AA57" s="14"/>
      <c r="AB57" s="14"/>
      <c r="AC57" s="14"/>
      <c r="AD57" s="14"/>
      <c r="AE57" s="14"/>
      <c r="AF57" s="14"/>
      <c r="AG57" s="10"/>
      <c r="AH57" s="14"/>
      <c r="AI57" s="14"/>
      <c r="AJ57" s="29"/>
    </row>
    <row r="58" spans="3:39" x14ac:dyDescent="0.25">
      <c r="C58" s="11"/>
      <c r="D58" s="22"/>
      <c r="E58" s="22"/>
      <c r="F58" s="9"/>
      <c r="G58" s="18"/>
      <c r="H58" s="9"/>
      <c r="I58" s="22"/>
      <c r="J58" s="22"/>
      <c r="K58" s="12"/>
      <c r="L58" s="21"/>
      <c r="M58" s="26"/>
      <c r="N58" s="12"/>
      <c r="O58" s="127"/>
      <c r="P58" s="12"/>
      <c r="Q58" s="127"/>
      <c r="R58" s="12"/>
      <c r="S58" s="127"/>
      <c r="T58" s="12"/>
      <c r="U58" s="13"/>
      <c r="V58" s="12"/>
      <c r="W58" s="13"/>
      <c r="X58" s="51"/>
      <c r="Y58" s="14"/>
      <c r="Z58" s="14"/>
      <c r="AA58" s="14"/>
      <c r="AB58" s="14"/>
      <c r="AC58" s="14"/>
      <c r="AD58" s="14"/>
      <c r="AE58" s="14"/>
      <c r="AF58" s="14"/>
      <c r="AG58" s="10"/>
      <c r="AH58" s="14"/>
      <c r="AI58" s="14"/>
      <c r="AJ58" s="30"/>
    </row>
    <row r="59" spans="3:39" x14ac:dyDescent="0.25">
      <c r="C59" s="11"/>
      <c r="D59" s="22"/>
      <c r="E59" s="22"/>
      <c r="F59" s="9"/>
      <c r="G59" s="18"/>
      <c r="H59" s="9"/>
      <c r="I59" s="22"/>
      <c r="J59" s="22"/>
      <c r="K59" s="12"/>
      <c r="L59" s="21"/>
      <c r="M59" s="26"/>
      <c r="N59" s="12"/>
      <c r="O59" s="127"/>
      <c r="P59" s="12"/>
      <c r="Q59" s="127"/>
      <c r="R59" s="12"/>
      <c r="S59" s="127"/>
      <c r="T59" s="12"/>
      <c r="U59" s="13"/>
      <c r="V59" s="12"/>
      <c r="W59" s="13"/>
      <c r="X59" s="51"/>
      <c r="Y59" s="14"/>
      <c r="Z59" s="14"/>
      <c r="AA59" s="14"/>
      <c r="AB59" s="14"/>
      <c r="AC59" s="14"/>
      <c r="AD59" s="14"/>
      <c r="AE59" s="14"/>
      <c r="AF59" s="14"/>
      <c r="AG59" s="10"/>
      <c r="AH59" s="14"/>
      <c r="AI59" s="14"/>
      <c r="AJ59" s="30"/>
    </row>
    <row r="60" spans="3:39" x14ac:dyDescent="0.25">
      <c r="C60" s="1" t="s">
        <v>140</v>
      </c>
      <c r="D60" s="23"/>
      <c r="E60" s="23"/>
      <c r="F60" s="2"/>
      <c r="G60" s="19"/>
      <c r="H60" s="2"/>
      <c r="I60" s="128"/>
      <c r="J60" s="128"/>
      <c r="K60" s="129" t="s">
        <v>141</v>
      </c>
      <c r="L60" s="130" t="s">
        <v>142</v>
      </c>
      <c r="M60" s="131"/>
      <c r="N60" s="12"/>
      <c r="O60" s="12"/>
      <c r="P60" s="12"/>
      <c r="Q60" s="13"/>
      <c r="R60" s="12"/>
      <c r="S60" s="3" t="s">
        <v>143</v>
      </c>
      <c r="T60" s="3" t="s">
        <v>221</v>
      </c>
      <c r="U60" s="12"/>
      <c r="V60" s="12"/>
      <c r="W60" s="12"/>
      <c r="X60" s="132"/>
      <c r="Y60" s="9"/>
      <c r="Z60" s="10"/>
      <c r="AA60" s="10"/>
      <c r="AB60" s="10"/>
      <c r="AC60" s="10"/>
      <c r="AD60" s="10"/>
      <c r="AE60" s="10"/>
      <c r="AF60" s="10"/>
      <c r="AG60" s="10"/>
      <c r="AH60" s="10"/>
      <c r="AI60" s="10"/>
      <c r="AJ60" s="31"/>
    </row>
    <row r="61" spans="3:39" s="40" customFormat="1" x14ac:dyDescent="0.25">
      <c r="C61" s="3"/>
      <c r="D61" s="128"/>
      <c r="E61" s="128"/>
      <c r="F61" s="3"/>
      <c r="G61" s="133"/>
      <c r="H61" s="3"/>
      <c r="I61" s="128"/>
      <c r="J61" s="128"/>
      <c r="K61" s="3"/>
      <c r="L61" s="130"/>
      <c r="M61" s="131"/>
      <c r="N61" s="3"/>
      <c r="O61" s="3"/>
      <c r="P61" s="3"/>
      <c r="Q61" s="134"/>
      <c r="R61" s="3"/>
      <c r="S61" s="3"/>
      <c r="T61" s="3"/>
      <c r="U61" s="3"/>
      <c r="V61" s="3"/>
      <c r="W61" s="3"/>
      <c r="X61" s="135"/>
      <c r="Y61" s="3"/>
      <c r="Z61" s="3"/>
      <c r="AA61" s="3"/>
      <c r="AB61" s="3"/>
      <c r="AC61" s="3"/>
      <c r="AD61" s="3"/>
      <c r="AE61" s="3"/>
      <c r="AF61" s="3"/>
      <c r="AG61" s="3"/>
      <c r="AH61" s="3"/>
      <c r="AI61" s="3"/>
      <c r="AJ61" s="4"/>
    </row>
    <row r="62" spans="3:39" s="40" customFormat="1" x14ac:dyDescent="0.25">
      <c r="D62" s="136"/>
      <c r="E62" s="136"/>
      <c r="G62" s="137"/>
      <c r="I62" s="136"/>
      <c r="J62" s="136"/>
      <c r="L62" s="138"/>
      <c r="M62" s="139"/>
      <c r="Q62" s="140"/>
      <c r="X62" s="141"/>
      <c r="AJ62" s="142"/>
    </row>
    <row r="63" spans="3:39" s="40" customFormat="1" x14ac:dyDescent="0.25">
      <c r="D63" s="136"/>
      <c r="E63" s="136"/>
      <c r="G63" s="137"/>
      <c r="I63" s="136"/>
      <c r="J63" s="136"/>
      <c r="L63" s="138"/>
      <c r="M63" s="139"/>
      <c r="Q63" s="140"/>
      <c r="X63" s="141"/>
      <c r="AJ63" s="142"/>
    </row>
    <row r="64" spans="3:39" s="40" customFormat="1" x14ac:dyDescent="0.25">
      <c r="D64" s="136"/>
      <c r="E64" s="136"/>
      <c r="G64" s="137"/>
      <c r="I64" s="136"/>
      <c r="J64" s="136"/>
      <c r="L64" s="138"/>
      <c r="M64" s="139"/>
      <c r="Q64" s="140"/>
      <c r="X64" s="141"/>
      <c r="AJ64" s="142"/>
    </row>
    <row r="65" spans="4:36" s="40" customFormat="1" x14ac:dyDescent="0.25">
      <c r="D65" s="136"/>
      <c r="E65" s="136"/>
      <c r="G65" s="137"/>
      <c r="I65" s="136"/>
      <c r="J65" s="136"/>
      <c r="L65" s="138"/>
      <c r="M65" s="139"/>
      <c r="Q65" s="140"/>
      <c r="X65" s="141"/>
      <c r="AJ65" s="142"/>
    </row>
    <row r="66" spans="4:36" s="40" customFormat="1" x14ac:dyDescent="0.25">
      <c r="D66" s="136"/>
      <c r="E66" s="136"/>
      <c r="G66" s="137"/>
      <c r="I66" s="136"/>
      <c r="J66" s="136"/>
      <c r="L66" s="138"/>
      <c r="M66" s="139"/>
      <c r="Q66" s="140"/>
      <c r="X66" s="141"/>
      <c r="AJ66" s="142"/>
    </row>
    <row r="67" spans="4:36" s="40" customFormat="1" x14ac:dyDescent="0.25">
      <c r="D67" s="136"/>
      <c r="E67" s="136"/>
      <c r="G67" s="137"/>
      <c r="I67" s="136"/>
      <c r="J67" s="136"/>
      <c r="L67" s="138"/>
      <c r="M67" s="139"/>
      <c r="Q67" s="140"/>
      <c r="X67" s="141"/>
      <c r="AJ67" s="142"/>
    </row>
    <row r="68" spans="4:36" s="40" customFormat="1" x14ac:dyDescent="0.25">
      <c r="D68" s="136"/>
      <c r="E68" s="136"/>
      <c r="G68" s="137"/>
      <c r="I68" s="136"/>
      <c r="J68" s="136"/>
      <c r="L68" s="138"/>
      <c r="M68" s="139"/>
      <c r="Q68" s="140"/>
      <c r="X68" s="141"/>
      <c r="AJ68" s="142"/>
    </row>
    <row r="69" spans="4:36" s="40" customFormat="1" x14ac:dyDescent="0.25">
      <c r="D69" s="136"/>
      <c r="E69" s="136"/>
      <c r="G69" s="137"/>
      <c r="I69" s="136"/>
      <c r="J69" s="136"/>
      <c r="L69" s="138"/>
      <c r="M69" s="139"/>
      <c r="Q69" s="140"/>
      <c r="X69" s="141"/>
      <c r="AJ69" s="142"/>
    </row>
    <row r="70" spans="4:36" s="40" customFormat="1" x14ac:dyDescent="0.25">
      <c r="D70" s="136"/>
      <c r="E70" s="136"/>
      <c r="G70" s="137"/>
      <c r="I70" s="136"/>
      <c r="J70" s="136"/>
      <c r="L70" s="138"/>
      <c r="M70" s="139"/>
      <c r="Q70" s="140"/>
      <c r="X70" s="141"/>
      <c r="AJ70" s="142"/>
    </row>
    <row r="71" spans="4:36" s="40" customFormat="1" x14ac:dyDescent="0.25">
      <c r="D71" s="136"/>
      <c r="E71" s="136"/>
      <c r="G71" s="137"/>
      <c r="I71" s="136"/>
      <c r="J71" s="136"/>
      <c r="L71" s="138"/>
      <c r="M71" s="139"/>
      <c r="Q71" s="140"/>
      <c r="X71" s="141"/>
      <c r="AJ71" s="142"/>
    </row>
    <row r="72" spans="4:36" s="40" customFormat="1" x14ac:dyDescent="0.25">
      <c r="D72" s="136"/>
      <c r="E72" s="136"/>
      <c r="G72" s="137"/>
      <c r="I72" s="136"/>
      <c r="J72" s="136"/>
      <c r="L72" s="138"/>
      <c r="M72" s="139"/>
      <c r="Q72" s="140"/>
      <c r="X72" s="141"/>
      <c r="AJ72" s="142"/>
    </row>
    <row r="73" spans="4:36" s="40" customFormat="1" x14ac:dyDescent="0.25">
      <c r="D73" s="136"/>
      <c r="E73" s="136"/>
      <c r="G73" s="137"/>
      <c r="I73" s="136"/>
      <c r="J73" s="136"/>
      <c r="L73" s="138"/>
      <c r="M73" s="139"/>
      <c r="Q73" s="140"/>
      <c r="X73" s="141"/>
      <c r="AJ73" s="142"/>
    </row>
    <row r="74" spans="4:36" s="40" customFormat="1" x14ac:dyDescent="0.25">
      <c r="D74" s="136"/>
      <c r="E74" s="136"/>
      <c r="G74" s="137"/>
      <c r="I74" s="136"/>
      <c r="J74" s="136"/>
      <c r="L74" s="138"/>
      <c r="M74" s="139"/>
      <c r="Q74" s="140"/>
      <c r="X74" s="141"/>
      <c r="AJ74" s="142"/>
    </row>
    <row r="75" spans="4:36" s="40" customFormat="1" x14ac:dyDescent="0.25">
      <c r="D75" s="136"/>
      <c r="E75" s="136"/>
      <c r="G75" s="137"/>
      <c r="I75" s="136"/>
      <c r="J75" s="136"/>
      <c r="L75" s="138"/>
      <c r="M75" s="139"/>
      <c r="Q75" s="140"/>
      <c r="X75" s="141"/>
      <c r="AJ75" s="142"/>
    </row>
    <row r="76" spans="4:36" s="40" customFormat="1" x14ac:dyDescent="0.25">
      <c r="D76" s="136"/>
      <c r="E76" s="136"/>
      <c r="G76" s="137"/>
      <c r="I76" s="136"/>
      <c r="J76" s="136"/>
      <c r="L76" s="138"/>
      <c r="M76" s="139"/>
      <c r="Q76" s="140"/>
      <c r="X76" s="141"/>
      <c r="AJ76" s="142"/>
    </row>
    <row r="77" spans="4:36" s="40" customFormat="1" x14ac:dyDescent="0.25">
      <c r="D77" s="136"/>
      <c r="E77" s="136"/>
      <c r="G77" s="137"/>
      <c r="I77" s="136"/>
      <c r="J77" s="136"/>
      <c r="L77" s="138"/>
      <c r="M77" s="139"/>
      <c r="Q77" s="140"/>
      <c r="X77" s="141"/>
      <c r="AJ77" s="142"/>
    </row>
    <row r="78" spans="4:36" s="40" customFormat="1" x14ac:dyDescent="0.25">
      <c r="D78" s="136"/>
      <c r="E78" s="136"/>
      <c r="G78" s="137"/>
      <c r="I78" s="136"/>
      <c r="J78" s="136"/>
      <c r="L78" s="138"/>
      <c r="M78" s="139"/>
      <c r="Q78" s="140"/>
      <c r="X78" s="141"/>
      <c r="AJ78" s="142"/>
    </row>
    <row r="79" spans="4:36" s="40" customFormat="1" x14ac:dyDescent="0.25">
      <c r="D79" s="136"/>
      <c r="E79" s="136"/>
      <c r="G79" s="137"/>
      <c r="I79" s="136"/>
      <c r="J79" s="136"/>
      <c r="L79" s="138"/>
      <c r="M79" s="139"/>
      <c r="Q79" s="140"/>
      <c r="X79" s="141"/>
      <c r="AJ79" s="142"/>
    </row>
    <row r="80" spans="4:36" s="40" customFormat="1" x14ac:dyDescent="0.25">
      <c r="D80" s="136"/>
      <c r="E80" s="136"/>
      <c r="G80" s="137"/>
      <c r="I80" s="136"/>
      <c r="J80" s="136"/>
      <c r="L80" s="138"/>
      <c r="M80" s="139"/>
      <c r="Q80" s="140"/>
      <c r="X80" s="141"/>
      <c r="AJ80" s="142"/>
    </row>
  </sheetData>
  <mergeCells count="179">
    <mergeCell ref="J52:J54"/>
    <mergeCell ref="AI52:AI53"/>
    <mergeCell ref="F54:F55"/>
    <mergeCell ref="C52:C54"/>
    <mergeCell ref="F52:F53"/>
    <mergeCell ref="G52:G53"/>
    <mergeCell ref="H52:H53"/>
    <mergeCell ref="I52:I55"/>
    <mergeCell ref="X52:X53"/>
    <mergeCell ref="K52:K53"/>
    <mergeCell ref="L52:L53"/>
    <mergeCell ref="C47:C51"/>
    <mergeCell ref="D47:D51"/>
    <mergeCell ref="E47:E51"/>
    <mergeCell ref="F47:F49"/>
    <mergeCell ref="G47:G49"/>
    <mergeCell ref="H47:H49"/>
    <mergeCell ref="AB47:AB48"/>
    <mergeCell ref="AC47:AC48"/>
    <mergeCell ref="AD47:AD48"/>
    <mergeCell ref="I47:I51"/>
    <mergeCell ref="J47:J50"/>
    <mergeCell ref="M47:M48"/>
    <mergeCell ref="Y47:Y48"/>
    <mergeCell ref="Z47:Z48"/>
    <mergeCell ref="AA47:AA48"/>
    <mergeCell ref="M49:M50"/>
    <mergeCell ref="Y49:Y50"/>
    <mergeCell ref="Z49:Z50"/>
    <mergeCell ref="AA49:AA50"/>
    <mergeCell ref="AG42:AG44"/>
    <mergeCell ref="AH42:AH44"/>
    <mergeCell ref="AI42:AI44"/>
    <mergeCell ref="AJ42:AJ44"/>
    <mergeCell ref="AK42:AK44"/>
    <mergeCell ref="AI46:AI51"/>
    <mergeCell ref="AH47:AH48"/>
    <mergeCell ref="AJ47:AJ51"/>
    <mergeCell ref="AH49:AH50"/>
    <mergeCell ref="AG49:AG50"/>
    <mergeCell ref="AG47:AG48"/>
    <mergeCell ref="AA42:AA44"/>
    <mergeCell ref="AB42:AB44"/>
    <mergeCell ref="AC42:AC44"/>
    <mergeCell ref="AD42:AD44"/>
    <mergeCell ref="AE42:AE44"/>
    <mergeCell ref="AF42:AF44"/>
    <mergeCell ref="AB49:AB50"/>
    <mergeCell ref="AC49:AC50"/>
    <mergeCell ref="AD49:AD50"/>
    <mergeCell ref="AE49:AE50"/>
    <mergeCell ref="AF49:AF50"/>
    <mergeCell ref="AE47:AE48"/>
    <mergeCell ref="AF47:AF48"/>
    <mergeCell ref="J42:J44"/>
    <mergeCell ref="L42:L44"/>
    <mergeCell ref="M42:M44"/>
    <mergeCell ref="X42:X44"/>
    <mergeCell ref="Y42:Y44"/>
    <mergeCell ref="Z42:Z44"/>
    <mergeCell ref="C42:C44"/>
    <mergeCell ref="D42:D44"/>
    <mergeCell ref="E42:E44"/>
    <mergeCell ref="F42:F44"/>
    <mergeCell ref="H42:H44"/>
    <mergeCell ref="I42:I44"/>
    <mergeCell ref="I37:I41"/>
    <mergeCell ref="J37:J41"/>
    <mergeCell ref="K37:K39"/>
    <mergeCell ref="L37:L38"/>
    <mergeCell ref="AJ37:AJ38"/>
    <mergeCell ref="K40:K41"/>
    <mergeCell ref="L40:L41"/>
    <mergeCell ref="AI40:AI41"/>
    <mergeCell ref="AJ40:AJ41"/>
    <mergeCell ref="C37:C41"/>
    <mergeCell ref="D37:D41"/>
    <mergeCell ref="E37:E41"/>
    <mergeCell ref="F37:F41"/>
    <mergeCell ref="G37:G41"/>
    <mergeCell ref="H37:H41"/>
    <mergeCell ref="AJ31:AJ36"/>
    <mergeCell ref="J32:J33"/>
    <mergeCell ref="X32:X33"/>
    <mergeCell ref="H34:H36"/>
    <mergeCell ref="I34:I36"/>
    <mergeCell ref="J34:J35"/>
    <mergeCell ref="X34:X36"/>
    <mergeCell ref="AD31:AD33"/>
    <mergeCell ref="AE31:AE33"/>
    <mergeCell ref="AF31:AF33"/>
    <mergeCell ref="AG31:AG33"/>
    <mergeCell ref="AH31:AH33"/>
    <mergeCell ref="AI31:AI33"/>
    <mergeCell ref="I31:I33"/>
    <mergeCell ref="Y31:Y33"/>
    <mergeCell ref="Z31:Z33"/>
    <mergeCell ref="AA31:AA33"/>
    <mergeCell ref="AB31:AB33"/>
    <mergeCell ref="AC31:AC33"/>
    <mergeCell ref="C31:C36"/>
    <mergeCell ref="D31:D33"/>
    <mergeCell ref="E31:E33"/>
    <mergeCell ref="F31:F36"/>
    <mergeCell ref="G31:G36"/>
    <mergeCell ref="H31:H33"/>
    <mergeCell ref="I26:I27"/>
    <mergeCell ref="J26:J27"/>
    <mergeCell ref="K26:K27"/>
    <mergeCell ref="AJ29:AJ30"/>
    <mergeCell ref="X16:X17"/>
    <mergeCell ref="AJ16:AJ18"/>
    <mergeCell ref="AJ19:AJ24"/>
    <mergeCell ref="AJ25:AJ28"/>
    <mergeCell ref="C26:C27"/>
    <mergeCell ref="D26:D27"/>
    <mergeCell ref="E26:E27"/>
    <mergeCell ref="F26:F27"/>
    <mergeCell ref="G26:G27"/>
    <mergeCell ref="H26:H27"/>
    <mergeCell ref="C16:C18"/>
    <mergeCell ref="D16:D18"/>
    <mergeCell ref="E16:E18"/>
    <mergeCell ref="I16:I18"/>
    <mergeCell ref="AJ9:AJ12"/>
    <mergeCell ref="C13:C14"/>
    <mergeCell ref="D13:D14"/>
    <mergeCell ref="E13:E14"/>
    <mergeCell ref="F13:F14"/>
    <mergeCell ref="G13:G14"/>
    <mergeCell ref="C9:C11"/>
    <mergeCell ref="D9:D11"/>
    <mergeCell ref="E9:E11"/>
    <mergeCell ref="F9:F11"/>
    <mergeCell ref="G9:G11"/>
    <mergeCell ref="H9:H11"/>
    <mergeCell ref="H13:H14"/>
    <mergeCell ref="I13:I14"/>
    <mergeCell ref="AG7:AH7"/>
    <mergeCell ref="I9:I11"/>
    <mergeCell ref="J9:J11"/>
    <mergeCell ref="X9:X10"/>
    <mergeCell ref="M26:M27"/>
    <mergeCell ref="X26:X27"/>
    <mergeCell ref="AI9:AI10"/>
    <mergeCell ref="R7:S7"/>
    <mergeCell ref="T7:U7"/>
    <mergeCell ref="V7:W7"/>
    <mergeCell ref="Y7:Z7"/>
    <mergeCell ref="AA7:AB7"/>
    <mergeCell ref="L6:L8"/>
    <mergeCell ref="M6:M8"/>
    <mergeCell ref="N6:W6"/>
    <mergeCell ref="X6:X8"/>
    <mergeCell ref="Y6:AH6"/>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P7:Q7"/>
    <mergeCell ref="AI6:AI8"/>
    <mergeCell ref="AC7:AD7"/>
    <mergeCell ref="AE7:AF7"/>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13C8ED5B-24B6-41EA-9E08-36FB293DAFE5}"/>
</file>

<file path=customXml/itemProps2.xml><?xml version="1.0" encoding="utf-8"?>
<ds:datastoreItem xmlns:ds="http://schemas.openxmlformats.org/officeDocument/2006/customXml" ds:itemID="{FA0D7D0C-38A7-463F-8D7C-1CBAA1A28EAF}"/>
</file>

<file path=customXml/itemProps3.xml><?xml version="1.0" encoding="utf-8"?>
<ds:datastoreItem xmlns:ds="http://schemas.openxmlformats.org/officeDocument/2006/customXml" ds:itemID="{8795E68F-077D-44A4-9004-B43CA17036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III T 2023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2022-12-19T02:32:01Z</cp:lastPrinted>
  <dcterms:created xsi:type="dcterms:W3CDTF">2018-11-07T15:38:38Z</dcterms:created>
  <dcterms:modified xsi:type="dcterms:W3CDTF">2023-12-13T16:48:19Z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